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avoriten" sheetId="1" r:id="rId1"/>
  </sheets>
  <calcPr calcId="125725"/>
</workbook>
</file>

<file path=xl/calcChain.xml><?xml version="1.0" encoding="utf-8"?>
<calcChain xmlns="http://schemas.openxmlformats.org/spreadsheetml/2006/main">
  <c r="A49" i="1"/>
  <c r="D70"/>
  <c r="A70"/>
  <c r="D69"/>
  <c r="A69"/>
  <c r="D68"/>
  <c r="A68"/>
  <c r="D67"/>
  <c r="A67"/>
  <c r="D66"/>
  <c r="A66"/>
  <c r="D65"/>
  <c r="A65"/>
  <c r="D64"/>
  <c r="A64"/>
  <c r="D63"/>
  <c r="A63"/>
  <c r="D62"/>
  <c r="A62"/>
  <c r="D61"/>
  <c r="A61"/>
  <c r="D60"/>
  <c r="A60"/>
  <c r="D59"/>
  <c r="A59"/>
  <c r="D58"/>
  <c r="A58"/>
  <c r="D57"/>
  <c r="A57"/>
  <c r="D56"/>
  <c r="A56"/>
  <c r="D55"/>
  <c r="A55"/>
  <c r="D54"/>
  <c r="A54"/>
  <c r="D53"/>
  <c r="A53"/>
  <c r="D52"/>
  <c r="A52"/>
  <c r="D51"/>
  <c r="A51"/>
  <c r="D50"/>
  <c r="A50"/>
  <c r="D49"/>
  <c r="D48"/>
  <c r="A48"/>
  <c r="D47"/>
  <c r="A47"/>
  <c r="D46"/>
  <c r="A46"/>
  <c r="D45"/>
  <c r="A45"/>
  <c r="D44"/>
  <c r="A44"/>
  <c r="D43"/>
  <c r="A43"/>
  <c r="D42"/>
  <c r="A42"/>
  <c r="D41"/>
  <c r="A41"/>
  <c r="D40"/>
  <c r="A40"/>
  <c r="D39"/>
  <c r="A39"/>
  <c r="D38"/>
  <c r="A38"/>
  <c r="D37"/>
  <c r="A37"/>
  <c r="D36"/>
  <c r="A36"/>
  <c r="D35"/>
  <c r="A35"/>
  <c r="D34"/>
  <c r="A34"/>
  <c r="D33"/>
  <c r="A33"/>
  <c r="D32"/>
  <c r="A32"/>
  <c r="D31"/>
  <c r="A31"/>
  <c r="D30"/>
  <c r="A30"/>
  <c r="D29"/>
  <c r="A29"/>
  <c r="D28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A18"/>
  <c r="D17"/>
  <c r="A17"/>
  <c r="D16"/>
  <c r="A16"/>
  <c r="D15"/>
  <c r="A15"/>
  <c r="D14"/>
  <c r="A14"/>
  <c r="D13"/>
  <c r="A13"/>
  <c r="D12"/>
  <c r="A12"/>
  <c r="D11"/>
  <c r="A11"/>
  <c r="D10"/>
  <c r="A10"/>
  <c r="D9"/>
  <c r="A9"/>
  <c r="D8"/>
  <c r="A8"/>
  <c r="D7"/>
  <c r="A7"/>
  <c r="D6"/>
  <c r="A6"/>
  <c r="D5"/>
  <c r="A5"/>
  <c r="D4"/>
  <c r="A4"/>
  <c r="D3"/>
  <c r="A3"/>
  <c r="D2"/>
  <c r="A2"/>
</calcChain>
</file>

<file path=xl/sharedStrings.xml><?xml version="1.0" encoding="utf-8"?>
<sst xmlns="http://schemas.openxmlformats.org/spreadsheetml/2006/main" count="75" uniqueCount="75">
  <si>
    <t>Artikel-Nr</t>
  </si>
  <si>
    <t>Eigene Artikel-Nr</t>
  </si>
  <si>
    <t>Beschreibung</t>
  </si>
  <si>
    <t>EAN</t>
  </si>
  <si>
    <t>Notiz</t>
  </si>
  <si>
    <t>Menge</t>
  </si>
  <si>
    <t>Spiralbohrer-Sätze BOSCH HSS-Co von-bis 1.0-10.0 mm Anzahl Bohrer 19</t>
  </si>
  <si>
    <t>Holzspiralbohrer FAMAG 1594 Bohr-Ø 6.0x92 mm</t>
  </si>
  <si>
    <t>Holzspiralbohrer FAMAG 1594 Bohr-Ø 8.0x115 mm</t>
  </si>
  <si>
    <t>Holzspiralbohrer FAMAG 1594 Bohr-Ø 10.0x130 mm</t>
  </si>
  <si>
    <t>Forstnerbohrer FAMAG WS-Bormax 1622 Bohr-Ø 20x 90 mm</t>
  </si>
  <si>
    <t>Hammerbohrer-Sätze BOSCH SDS-plus-5 Anzahl Bohrer 7</t>
  </si>
  <si>
    <t>Dreilippen-Bit-Senker VÖLKEL HSS 90°, Senker Ø 16.5x40 mm</t>
  </si>
  <si>
    <t>Schraubzwingen 80x150 mm TECHNOCRAFT</t>
  </si>
  <si>
    <t>Gliedermeter HULTAFORS Länge 2 m, 10 Glieder</t>
  </si>
  <si>
    <t>Schreinerwinkel STUBAI 250 mm</t>
  </si>
  <si>
    <t>Schrägmasse TECHNOCRAFT Länge 250 mm</t>
  </si>
  <si>
    <t>Parallelanreisser, Länge 115 mm</t>
  </si>
  <si>
    <t>Zimmermannsbleistifte CARAN D'ACHE Länge 250 mm, halbhart</t>
  </si>
  <si>
    <t>Senklote 300 g</t>
  </si>
  <si>
    <t>Senkelschnüre MEISTER Muratori Ø Schnur 1.5 mm, 20 m, weiss</t>
  </si>
  <si>
    <t>Schlagschnurapparate IRWIN IRWIN STRAIT-LINE 5061-10507679</t>
  </si>
  <si>
    <t>Wasserwaagen BMI Ecoline 689 Länge 50 cm</t>
  </si>
  <si>
    <t>Metallsägebogen Blattlänge 300 mm</t>
  </si>
  <si>
    <t>Zugsägen TAJIMA Blattlänge 265 mm</t>
  </si>
  <si>
    <t>Schlüsselfeilen-Set PFERD 265 Hieb H2, Länge 100 mm</t>
  </si>
  <si>
    <t>Halbrundfeilen PFERD PF 1152 Hieb H1, Länge 200 mm</t>
  </si>
  <si>
    <t>Farmerfeilen PFERD Hieb H2 Hieblänge 192 mm</t>
  </si>
  <si>
    <t>Holzraspeln halbrund PFERD PF 1552 Hieb H2, Länge 200 mm</t>
  </si>
  <si>
    <t>Ziehklingen BAHCO 474 125x62x0.6 mm</t>
  </si>
  <si>
    <t>Schleifklötze Presskork 60x120x35 mm</t>
  </si>
  <si>
    <t>Bit-Sortimente 1/4" HASLER -wiha Inhalt Box 31 Stück</t>
  </si>
  <si>
    <t>Bit-Sortimente 1/4</t>
  </si>
  <si>
    <t>Schraubenzieher PB Swiss Tools 8100/8140 SwissGrip Grösse 2</t>
  </si>
  <si>
    <t>Schraubenzieher PB Swiss Tools 8100/8140 SwissGrip Grösse 3</t>
  </si>
  <si>
    <t>Schraubenzieher PB Swiss Tools 8100/8140 SwissGrip Grösse 4</t>
  </si>
  <si>
    <t>Schraubenzieher PB Swiss Tools 8100/8140 SwissGrip Grösse 5</t>
  </si>
  <si>
    <t>Schraubenzieher PB Swiss Tools 8100/8140 SwissGrip Grösse 6</t>
  </si>
  <si>
    <t>Schraubenzieher PB Swiss Tools 8192 SwissGrip Grösse 1-80</t>
  </si>
  <si>
    <t>Schraubenzieher PB Swiss Tools 8192 SwissGrip Grösse 2-100</t>
  </si>
  <si>
    <t>Spannungsprüfer PB Swiss Tools 175 Grösse 1-50</t>
  </si>
  <si>
    <t>Universalhalter PB Swiss Tools C6-8451 SwissGrip</t>
  </si>
  <si>
    <t>Stiftschlüsselsätze PB Swiss Tools 210 H-10 RB</t>
  </si>
  <si>
    <t>Schraubenzieher Torx PB Swiss Tools 8400 Grösse TX 15</t>
  </si>
  <si>
    <t>Schraubenzieher Torx PB Swiss Tools 8400 Grösse TX 20</t>
  </si>
  <si>
    <t>Schraubenzieher Torx PB Swiss Tools 8400 Grösse TX 25</t>
  </si>
  <si>
    <t>Schraubenzieher Torx PB Swiss Tools 8400 Grösse TX 30</t>
  </si>
  <si>
    <t>Schraubenzieher Torx PB Swiss Tools 8400 Grösse TX 40</t>
  </si>
  <si>
    <t>Rollgabelschlüssel KRAFTWERK Länge 200 mm</t>
  </si>
  <si>
    <t>Universalmesser NT CUTTER 4020.004</t>
  </si>
  <si>
    <t>Beisszangen KNIPEX 5000 Länge 225 mm</t>
  </si>
  <si>
    <t>Kombizangen KNIPEX 0305 Länge 180 mm</t>
  </si>
  <si>
    <t>Wasserpumpenzangen KNIPEX 8801 Länge 250 mm</t>
  </si>
  <si>
    <t>Schreinerhämmer PICARD 85ES Bahnhöhe 25 mm</t>
  </si>
  <si>
    <t>Nylonhämmer PB Swiss Tools 300 Grösse 3 Kopf-Ø 32 mm</t>
  </si>
  <si>
    <t>Flachmeissel PB Swiss Tools 805 12 mm</t>
  </si>
  <si>
    <t>Nageltreiber PB Swiss Tools 725 Ø 2 mm</t>
  </si>
  <si>
    <t>Splintentreiber PB Swiss Tools 715 Ø 3 mm</t>
  </si>
  <si>
    <t>Körner PB Swiss Tools 705 Grösse 2</t>
  </si>
  <si>
    <t>Reibahlen 170 mm PB Swiss Tools 650</t>
  </si>
  <si>
    <t>Putzhobel RALI 220 Evolution Eisenbreite 48 mm</t>
  </si>
  <si>
    <t>Absatz-/Ecksimshobel RALI B 30 N Eisenbreite 30.7 mm</t>
  </si>
  <si>
    <t>Stechbeitel BAHCO 1031 Breite 8 mm</t>
  </si>
  <si>
    <t>Stechbeitel BAHCO 1031 Breite 20 mm</t>
  </si>
  <si>
    <t>Stechbeitel BAHCO 1031 Breite 25 mm</t>
  </si>
  <si>
    <t>Stemmeisen MULLER Breite 30 mm</t>
  </si>
  <si>
    <t>Leimspritze 250 ml</t>
  </si>
  <si>
    <t>Malerspachteln 50 mm</t>
  </si>
  <si>
    <t>Steinmeissel spitz 14x250 mm MULLER Carbone</t>
  </si>
  <si>
    <t>Steinmeissel flach 14x250 mm MULLER Carbone</t>
  </si>
  <si>
    <t>Handfäustel 950 g</t>
  </si>
  <si>
    <t>Nagel-Hebeeisen 50x370 mm VAUGHAN Superbar B-215</t>
  </si>
  <si>
    <t>Multifunktionsöl WD-40 Classic 0.25 l Spraydose</t>
  </si>
  <si>
    <t>Bankwischer ERZINGER 1581</t>
  </si>
  <si>
    <t>Bauschlüssel RZ MEGA 42.902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</si>
</sst>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http://bilder.dabag.ch/web/110/13/13_4955_1.jpg" TargetMode="External"/><Relationship Id="rId18" Type="http://schemas.openxmlformats.org/officeDocument/2006/relationships/image" Target="http://bilder.dabag.ch/web/110/14/14_1724_01.jpg" TargetMode="External"/><Relationship Id="rId26" Type="http://schemas.openxmlformats.org/officeDocument/2006/relationships/image" Target="http://bilder.dabag.ch/web/110/15/15_1850_01.jpg" TargetMode="External"/><Relationship Id="rId39" Type="http://schemas.openxmlformats.org/officeDocument/2006/relationships/image" Target="http://bilder.dabag.ch/web/110/16/16_6000_01.jpg" TargetMode="External"/><Relationship Id="rId21" Type="http://schemas.openxmlformats.org/officeDocument/2006/relationships/image" Target="http://bilder.dabag.ch/web/110/14/14_2115_04.jpg" TargetMode="External"/><Relationship Id="rId34" Type="http://schemas.openxmlformats.org/officeDocument/2006/relationships/image" Target="http://bilder.dabag.ch/web/110/16/16_2200_01.jpg" TargetMode="External"/><Relationship Id="rId42" Type="http://schemas.openxmlformats.org/officeDocument/2006/relationships/image" Target="http://bilder.dabag.ch/web/110/16/16_6500_01.jpg" TargetMode="External"/><Relationship Id="rId47" Type="http://schemas.openxmlformats.org/officeDocument/2006/relationships/image" Target="http://bilder.dabag.ch/web/110/19/19_2120_01.jpg" TargetMode="External"/><Relationship Id="rId50" Type="http://schemas.openxmlformats.org/officeDocument/2006/relationships/image" Target="http://bilder.dabag.ch/web/110/20/20_2850_01.jpg" TargetMode="External"/><Relationship Id="rId55" Type="http://schemas.openxmlformats.org/officeDocument/2006/relationships/image" Target="http://bilder.dabag.ch/web/110/42/42_6208_01.jpg" TargetMode="External"/><Relationship Id="rId7" Type="http://schemas.openxmlformats.org/officeDocument/2006/relationships/image" Target="http://bilder.dabag.ch/web/110/13/13_3220.jpg" TargetMode="External"/><Relationship Id="rId12" Type="http://schemas.openxmlformats.org/officeDocument/2006/relationships/image" Target="http://bilder.dabag.ch/web/110/13/13_4910.jpg" TargetMode="External"/><Relationship Id="rId17" Type="http://schemas.openxmlformats.org/officeDocument/2006/relationships/image" Target="http://bilder.dabag.ch/web/110/14/14_1270.jpg" TargetMode="External"/><Relationship Id="rId25" Type="http://schemas.openxmlformats.org/officeDocument/2006/relationships/image" Target="http://bilder.dabag.ch/web/110/15/15_1561_05.jpg" TargetMode="External"/><Relationship Id="rId33" Type="http://schemas.openxmlformats.org/officeDocument/2006/relationships/image" Target="http://bilder.dabag.ch/web/110/16/16_1020.jpg" TargetMode="External"/><Relationship Id="rId38" Type="http://schemas.openxmlformats.org/officeDocument/2006/relationships/image" Target="http://bilder.dabag.ch/web/110/16/16_5250_01.jpg" TargetMode="External"/><Relationship Id="rId46" Type="http://schemas.openxmlformats.org/officeDocument/2006/relationships/image" Target="http://bilder.dabag.ch/web/110/19/19_2100.jpg" TargetMode="External"/><Relationship Id="rId2" Type="http://schemas.openxmlformats.org/officeDocument/2006/relationships/image" Target="http://bilder.dabag.ch/web/110/famag/1594.jpg" TargetMode="External"/><Relationship Id="rId16" Type="http://schemas.openxmlformats.org/officeDocument/2006/relationships/image" Target="http://bilder.dabag.ch/web/110/14/14_1091_01.jpg" TargetMode="External"/><Relationship Id="rId20" Type="http://schemas.openxmlformats.org/officeDocument/2006/relationships/image" Target="http://bilder.dabag.ch/web/110/14/14_1919_01.jpg" TargetMode="External"/><Relationship Id="rId29" Type="http://schemas.openxmlformats.org/officeDocument/2006/relationships/image" Target="http://bilder.dabag.ch/web/110/15/15_2496_01.jpg" TargetMode="External"/><Relationship Id="rId41" Type="http://schemas.openxmlformats.org/officeDocument/2006/relationships/image" Target="http://bilder.dabag.ch/web/110/16/16_6180_01.jpg" TargetMode="External"/><Relationship Id="rId54" Type="http://schemas.openxmlformats.org/officeDocument/2006/relationships/image" Target="http://bilder.dabag.ch/web/110/25/25_6510.jpg" TargetMode="External"/><Relationship Id="rId1" Type="http://schemas.openxmlformats.org/officeDocument/2006/relationships/image" Target="http://bilder.dabag.ch/web/110/10/10_2322_01.jpg" TargetMode="External"/><Relationship Id="rId6" Type="http://schemas.openxmlformats.org/officeDocument/2006/relationships/image" Target="http://bilder.dabag.ch/web/110/16/16_4810_140.jpg" TargetMode="External"/><Relationship Id="rId11" Type="http://schemas.openxmlformats.org/officeDocument/2006/relationships/image" Target="http://bilder.dabag.ch/web/110/13/13_4100_100.jpg" TargetMode="External"/><Relationship Id="rId24" Type="http://schemas.openxmlformats.org/officeDocument/2006/relationships/image" Target="http://bilder.dabag.ch/web/110/15/15_1520_03.jpg" TargetMode="External"/><Relationship Id="rId32" Type="http://schemas.openxmlformats.org/officeDocument/2006/relationships/image" Target="http://bilder.dabag.ch/web/110/15/15_2990_01.jpg" TargetMode="External"/><Relationship Id="rId37" Type="http://schemas.openxmlformats.org/officeDocument/2006/relationships/image" Target="http://bilder.dabag.ch/web/110/16/16_5050_01.jpg" TargetMode="External"/><Relationship Id="rId40" Type="http://schemas.openxmlformats.org/officeDocument/2006/relationships/image" Target="http://bilder.dabag.ch/web/110/16/16_6100_01.jpg" TargetMode="External"/><Relationship Id="rId45" Type="http://schemas.openxmlformats.org/officeDocument/2006/relationships/image" Target="http://bilder.dabag.ch/web/110/19/19_1088.jpg" TargetMode="External"/><Relationship Id="rId53" Type="http://schemas.openxmlformats.org/officeDocument/2006/relationships/image" Target="http://bilder.dabag.ch/web/110/25/25_3752_1.jpg" TargetMode="External"/><Relationship Id="rId5" Type="http://schemas.openxmlformats.org/officeDocument/2006/relationships/image" Target="http://bilder.dabag.ch/web/110/10/10_4370_10.jpg" TargetMode="External"/><Relationship Id="rId15" Type="http://schemas.openxmlformats.org/officeDocument/2006/relationships/image" Target="http://bilder.dabag.ch/web/110/13/13_5106.jpg" TargetMode="External"/><Relationship Id="rId23" Type="http://schemas.openxmlformats.org/officeDocument/2006/relationships/image" Target="http://bilder.dabag.ch/web/110/14/14_4000.jpg" TargetMode="External"/><Relationship Id="rId28" Type="http://schemas.openxmlformats.org/officeDocument/2006/relationships/image" Target="http://bilder.dabag.ch/web/110/15/15_2340_01.jpg" TargetMode="External"/><Relationship Id="rId36" Type="http://schemas.openxmlformats.org/officeDocument/2006/relationships/image" Target="http://bilder.dabag.ch/web/110/16/16_3080_14.jpg" TargetMode="External"/><Relationship Id="rId49" Type="http://schemas.openxmlformats.org/officeDocument/2006/relationships/image" Target="http://bilder.dabag.ch/web/110/20/20_1010_01.jpg" TargetMode="External"/><Relationship Id="rId10" Type="http://schemas.openxmlformats.org/officeDocument/2006/relationships/image" Target="http://bilder.dabag.ch/web/110/13/13_4010_01.jpg" TargetMode="External"/><Relationship Id="rId19" Type="http://schemas.openxmlformats.org/officeDocument/2006/relationships/image" Target="http://bilder.dabag.ch/web/110/14/14_1811_01.jpg" TargetMode="External"/><Relationship Id="rId31" Type="http://schemas.openxmlformats.org/officeDocument/2006/relationships/image" Target="http://bilder.dabag.ch/web/110/15/15_2805_01.jpg" TargetMode="External"/><Relationship Id="rId44" Type="http://schemas.openxmlformats.org/officeDocument/2006/relationships/image" Target="http://bilder.dabag.ch/web/110/19/19_1080_01.jpg" TargetMode="External"/><Relationship Id="rId52" Type="http://schemas.openxmlformats.org/officeDocument/2006/relationships/image" Target="http://bilder.dabag.ch/web/110/20/20_5665_01.jpg" TargetMode="External"/><Relationship Id="rId4" Type="http://schemas.openxmlformats.org/officeDocument/2006/relationships/image" Target="http://bilder.dabag.ch/web/110/10/10_2971_01.jpg" TargetMode="External"/><Relationship Id="rId9" Type="http://schemas.openxmlformats.org/officeDocument/2006/relationships/image" Target="http://bilder.dabag.ch/web/110/13/13_3962_03.jpg" TargetMode="External"/><Relationship Id="rId14" Type="http://schemas.openxmlformats.org/officeDocument/2006/relationships/image" Target="http://bilder.dabag.ch/web/110/13/13_4970_1.jpg" TargetMode="External"/><Relationship Id="rId22" Type="http://schemas.openxmlformats.org/officeDocument/2006/relationships/image" Target="http://bilder.dabag.ch/web/110/14/14_2500.jpg" TargetMode="External"/><Relationship Id="rId27" Type="http://schemas.openxmlformats.org/officeDocument/2006/relationships/image" Target="http://bilder.dabag.ch/web/110/15/15_2130_01.jpg" TargetMode="External"/><Relationship Id="rId30" Type="http://schemas.openxmlformats.org/officeDocument/2006/relationships/image" Target="http://bilder.dabag.ch/web/110/15/15_2662_03.jpg" TargetMode="External"/><Relationship Id="rId35" Type="http://schemas.openxmlformats.org/officeDocument/2006/relationships/image" Target="http://bilder.dabag.ch/web/110/16/16_2605.jpg" TargetMode="External"/><Relationship Id="rId43" Type="http://schemas.openxmlformats.org/officeDocument/2006/relationships/image" Target="http://bilder.dabag.ch/web/110/16/16_6850_01.jpg" TargetMode="External"/><Relationship Id="rId48" Type="http://schemas.openxmlformats.org/officeDocument/2006/relationships/image" Target="http://bilder.dabag.ch/web/110/19/19_2400_01.jpg" TargetMode="External"/><Relationship Id="rId8" Type="http://schemas.openxmlformats.org/officeDocument/2006/relationships/image" Target="http://bilder.dabag.ch/web/110/13/13_3785_01.jpg" TargetMode="External"/><Relationship Id="rId51" Type="http://schemas.openxmlformats.org/officeDocument/2006/relationships/image" Target="http://bilder.dabag.ch/web/110/20/20_3150.jpg" TargetMode="External"/><Relationship Id="rId3" Type="http://schemas.openxmlformats.org/officeDocument/2006/relationships/image" Target="http://bilder.dabag.ch/web/110/10/10_2674_01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552450</xdr:colOff>
      <xdr:row>4</xdr:row>
      <xdr:rowOff>47625</xdr:rowOff>
    </xdr:to>
    <xdr:pic>
      <xdr:nvPicPr>
        <xdr:cNvPr id="1025" name="Picture 1" descr="http://bilder.dabag.ch/web/110/10/10_2322_01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48400" y="190500"/>
          <a:ext cx="552450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285750</xdr:colOff>
      <xdr:row>2</xdr:row>
      <xdr:rowOff>104775</xdr:rowOff>
    </xdr:to>
    <xdr:pic>
      <xdr:nvPicPr>
        <xdr:cNvPr id="1026" name="Picture 2" descr="http://bilder.dabag.ch/web/110/famag/1594.jpg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48400" y="523875"/>
          <a:ext cx="1047750" cy="104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285750</xdr:colOff>
      <xdr:row>3</xdr:row>
      <xdr:rowOff>104775</xdr:rowOff>
    </xdr:to>
    <xdr:pic>
      <xdr:nvPicPr>
        <xdr:cNvPr id="1027" name="Picture 3" descr="http://bilder.dabag.ch/web/110/famag/1594.jpg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48400" y="714375"/>
          <a:ext cx="1047750" cy="104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285750</xdr:colOff>
      <xdr:row>4</xdr:row>
      <xdr:rowOff>104775</xdr:rowOff>
    </xdr:to>
    <xdr:pic>
      <xdr:nvPicPr>
        <xdr:cNvPr id="1028" name="Picture 4" descr="http://bilder.dabag.ch/web/110/famag/1594.jpg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48400" y="904875"/>
          <a:ext cx="1047750" cy="104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285750</xdr:colOff>
      <xdr:row>6</xdr:row>
      <xdr:rowOff>28575</xdr:rowOff>
    </xdr:to>
    <xdr:pic>
      <xdr:nvPicPr>
        <xdr:cNvPr id="1029" name="Picture 5" descr="http://bilder.dabag.ch/web/110/10/10_2674_01.jpg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248400" y="1095375"/>
          <a:ext cx="1047750" cy="361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542925</xdr:colOff>
      <xdr:row>9</xdr:row>
      <xdr:rowOff>47625</xdr:rowOff>
    </xdr:to>
    <xdr:pic>
      <xdr:nvPicPr>
        <xdr:cNvPr id="1030" name="Picture 6" descr="http://bilder.dabag.ch/web/110/10/10_2971_01.jpg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48400" y="1428750"/>
          <a:ext cx="542925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247650</xdr:colOff>
      <xdr:row>10</xdr:row>
      <xdr:rowOff>47625</xdr:rowOff>
    </xdr:to>
    <xdr:pic>
      <xdr:nvPicPr>
        <xdr:cNvPr id="1031" name="Picture 7" descr="http://bilder.dabag.ch/web/110/10/10_4370_10.jpg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48400" y="1619250"/>
          <a:ext cx="247650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466725</xdr:colOff>
      <xdr:row>12</xdr:row>
      <xdr:rowOff>0</xdr:rowOff>
    </xdr:to>
    <xdr:pic>
      <xdr:nvPicPr>
        <xdr:cNvPr id="1032" name="Picture 8" descr="http://bilder.dabag.ch/web/110/16/16_4810_140.jpg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48400" y="1952625"/>
          <a:ext cx="466725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285750</xdr:colOff>
      <xdr:row>11</xdr:row>
      <xdr:rowOff>152400</xdr:rowOff>
    </xdr:to>
    <xdr:pic>
      <xdr:nvPicPr>
        <xdr:cNvPr id="1033" name="Picture 9" descr="http://bilder.dabag.ch/web/110/13/13_3220.jpg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48400" y="2143125"/>
          <a:ext cx="1047750" cy="533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285750</xdr:colOff>
      <xdr:row>12</xdr:row>
      <xdr:rowOff>142875</xdr:rowOff>
    </xdr:to>
    <xdr:pic>
      <xdr:nvPicPr>
        <xdr:cNvPr id="1034" name="Picture 10" descr="http://bilder.dabag.ch/web/110/13/13_3785_01.jpg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248400" y="2333625"/>
          <a:ext cx="1047750" cy="5238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285750</xdr:colOff>
      <xdr:row>12</xdr:row>
      <xdr:rowOff>161925</xdr:rowOff>
    </xdr:to>
    <xdr:pic>
      <xdr:nvPicPr>
        <xdr:cNvPr id="1035" name="Picture 11" descr="http://bilder.dabag.ch/web/110/13/13_3962_03.jpg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248400" y="2524125"/>
          <a:ext cx="1047750" cy="352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285750</xdr:colOff>
      <xdr:row>14</xdr:row>
      <xdr:rowOff>38100</xdr:rowOff>
    </xdr:to>
    <xdr:pic>
      <xdr:nvPicPr>
        <xdr:cNvPr id="1036" name="Picture 12" descr="http://bilder.dabag.ch/web/110/13/13_4010_01.jpg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248400" y="2714625"/>
          <a:ext cx="1047750" cy="5619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285750</xdr:colOff>
      <xdr:row>13</xdr:row>
      <xdr:rowOff>66675</xdr:rowOff>
    </xdr:to>
    <xdr:pic>
      <xdr:nvPicPr>
        <xdr:cNvPr id="1037" name="Picture 13" descr="http://bilder.dabag.ch/web/110/13/13_4100_100.jpg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248400" y="2905125"/>
          <a:ext cx="1047750" cy="666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447675</xdr:colOff>
      <xdr:row>16</xdr:row>
      <xdr:rowOff>238125</xdr:rowOff>
    </xdr:to>
    <xdr:pic>
      <xdr:nvPicPr>
        <xdr:cNvPr id="1038" name="Picture 14" descr="http://bilder.dabag.ch/web/110/13/13_4910.jpg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248400" y="3238500"/>
          <a:ext cx="447675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285750</xdr:colOff>
      <xdr:row>16</xdr:row>
      <xdr:rowOff>9525</xdr:rowOff>
    </xdr:to>
    <xdr:pic>
      <xdr:nvPicPr>
        <xdr:cNvPr id="1039" name="Picture 15" descr="http://bilder.dabag.ch/web/110/13/13_4955_1.jpg"/>
        <xdr:cNvPicPr>
          <a:picLocks noChangeAspect="1" noChangeArrowheads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6248400" y="3429000"/>
          <a:ext cx="1047750" cy="342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466725</xdr:colOff>
      <xdr:row>19</xdr:row>
      <xdr:rowOff>47625</xdr:rowOff>
    </xdr:to>
    <xdr:pic>
      <xdr:nvPicPr>
        <xdr:cNvPr id="1040" name="Picture 16" descr="http://bilder.dabag.ch/web/110/13/13_4970_1.jpg"/>
        <xdr:cNvPicPr>
          <a:picLocks noChangeAspect="1" noChangeArrowheads="1"/>
        </xdr:cNvPicPr>
      </xdr:nvPicPr>
      <xdr:blipFill>
        <a:blip xmlns:r="http://schemas.openxmlformats.org/officeDocument/2006/relationships" r:link="rId14" cstate="print"/>
        <a:srcRect/>
        <a:stretch>
          <a:fillRect/>
        </a:stretch>
      </xdr:blipFill>
      <xdr:spPr bwMode="auto">
        <a:xfrm>
          <a:off x="6248400" y="3762375"/>
          <a:ext cx="466725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285750</xdr:colOff>
      <xdr:row>17</xdr:row>
      <xdr:rowOff>152400</xdr:rowOff>
    </xdr:to>
    <xdr:pic>
      <xdr:nvPicPr>
        <xdr:cNvPr id="1041" name="Picture 17" descr="http://bilder.dabag.ch/web/110/13/13_5106.jpg"/>
        <xdr:cNvPicPr>
          <a:picLocks noChangeAspect="1" noChangeArrowheads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6248400" y="4095750"/>
          <a:ext cx="1047750" cy="152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285750</xdr:colOff>
      <xdr:row>19</xdr:row>
      <xdr:rowOff>123825</xdr:rowOff>
    </xdr:to>
    <xdr:pic>
      <xdr:nvPicPr>
        <xdr:cNvPr id="1042" name="Picture 18" descr="http://bilder.dabag.ch/web/110/14/14_1091_01.jpg"/>
        <xdr:cNvPicPr>
          <a:picLocks noChangeAspect="1" noChangeArrowheads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6248400" y="4286250"/>
          <a:ext cx="1047750" cy="3143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285750</xdr:colOff>
      <xdr:row>20</xdr:row>
      <xdr:rowOff>47625</xdr:rowOff>
    </xdr:to>
    <xdr:pic>
      <xdr:nvPicPr>
        <xdr:cNvPr id="1043" name="Picture 19" descr="http://bilder.dabag.ch/web/110/14/14_1270.jpg"/>
        <xdr:cNvPicPr>
          <a:picLocks noChangeAspect="1" noChangeArrowheads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6248400" y="4476750"/>
          <a:ext cx="1047750" cy="2381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7</xdr:col>
      <xdr:colOff>285750</xdr:colOff>
      <xdr:row>22</xdr:row>
      <xdr:rowOff>133350</xdr:rowOff>
    </xdr:to>
    <xdr:pic>
      <xdr:nvPicPr>
        <xdr:cNvPr id="1044" name="Picture 20" descr="http://bilder.dabag.ch/web/110/14/14_1724_01.jpg"/>
        <xdr:cNvPicPr>
          <a:picLocks noChangeAspect="1" noChangeArrowheads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6248400" y="4667250"/>
          <a:ext cx="1047750" cy="514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285750</xdr:colOff>
      <xdr:row>21</xdr:row>
      <xdr:rowOff>104775</xdr:rowOff>
    </xdr:to>
    <xdr:pic>
      <xdr:nvPicPr>
        <xdr:cNvPr id="1045" name="Picture 21" descr="http://bilder.dabag.ch/web/110/14/14_1811_01.jpg"/>
        <xdr:cNvPicPr>
          <a:picLocks noChangeAspect="1" noChangeArrowheads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6248400" y="4857750"/>
          <a:ext cx="1047750" cy="104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285750</xdr:colOff>
      <xdr:row>22</xdr:row>
      <xdr:rowOff>104775</xdr:rowOff>
    </xdr:to>
    <xdr:pic>
      <xdr:nvPicPr>
        <xdr:cNvPr id="1046" name="Picture 22" descr="http://bilder.dabag.ch/web/110/14/14_1919_01.jpg"/>
        <xdr:cNvPicPr>
          <a:picLocks noChangeAspect="1" noChangeArrowheads="1"/>
        </xdr:cNvPicPr>
      </xdr:nvPicPr>
      <xdr:blipFill>
        <a:blip xmlns:r="http://schemas.openxmlformats.org/officeDocument/2006/relationships" r:link="rId20" cstate="print"/>
        <a:srcRect/>
        <a:stretch>
          <a:fillRect/>
        </a:stretch>
      </xdr:blipFill>
      <xdr:spPr bwMode="auto">
        <a:xfrm>
          <a:off x="6248400" y="5048250"/>
          <a:ext cx="1047750" cy="104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7</xdr:col>
      <xdr:colOff>285750</xdr:colOff>
      <xdr:row>23</xdr:row>
      <xdr:rowOff>114300</xdr:rowOff>
    </xdr:to>
    <xdr:pic>
      <xdr:nvPicPr>
        <xdr:cNvPr id="1047" name="Picture 23" descr="http://bilder.dabag.ch/web/110/14/14_2115_04.jpg"/>
        <xdr:cNvPicPr>
          <a:picLocks noChangeAspect="1" noChangeArrowheads="1"/>
        </xdr:cNvPicPr>
      </xdr:nvPicPr>
      <xdr:blipFill>
        <a:blip xmlns:r="http://schemas.openxmlformats.org/officeDocument/2006/relationships" r:link="rId21" cstate="print"/>
        <a:srcRect/>
        <a:stretch>
          <a:fillRect/>
        </a:stretch>
      </xdr:blipFill>
      <xdr:spPr bwMode="auto">
        <a:xfrm>
          <a:off x="6248400" y="5238750"/>
          <a:ext cx="1047750" cy="114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285750</xdr:colOff>
      <xdr:row>26</xdr:row>
      <xdr:rowOff>114300</xdr:rowOff>
    </xdr:to>
    <xdr:pic>
      <xdr:nvPicPr>
        <xdr:cNvPr id="1048" name="Picture 24" descr="http://bilder.dabag.ch/web/110/14/14_2500.jpg"/>
        <xdr:cNvPicPr>
          <a:picLocks noChangeAspect="1" noChangeArrowheads="1"/>
        </xdr:cNvPicPr>
      </xdr:nvPicPr>
      <xdr:blipFill>
        <a:blip xmlns:r="http://schemas.openxmlformats.org/officeDocument/2006/relationships" r:link="rId22" cstate="print"/>
        <a:srcRect/>
        <a:stretch>
          <a:fillRect/>
        </a:stretch>
      </xdr:blipFill>
      <xdr:spPr bwMode="auto">
        <a:xfrm>
          <a:off x="6248400" y="5572125"/>
          <a:ext cx="1047750" cy="4953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285750</xdr:colOff>
      <xdr:row>28</xdr:row>
      <xdr:rowOff>142875</xdr:rowOff>
    </xdr:to>
    <xdr:pic>
      <xdr:nvPicPr>
        <xdr:cNvPr id="1049" name="Picture 25" descr="http://bilder.dabag.ch/web/110/14/14_4000.jpg"/>
        <xdr:cNvPicPr>
          <a:picLocks noChangeAspect="1" noChangeArrowheads="1"/>
        </xdr:cNvPicPr>
      </xdr:nvPicPr>
      <xdr:blipFill>
        <a:blip xmlns:r="http://schemas.openxmlformats.org/officeDocument/2006/relationships" r:link="rId23" cstate="print"/>
        <a:srcRect/>
        <a:stretch>
          <a:fillRect/>
        </a:stretch>
      </xdr:blipFill>
      <xdr:spPr bwMode="auto">
        <a:xfrm>
          <a:off x="6248400" y="5762625"/>
          <a:ext cx="1047750" cy="7143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714375</xdr:colOff>
      <xdr:row>29</xdr:row>
      <xdr:rowOff>47625</xdr:rowOff>
    </xdr:to>
    <xdr:pic>
      <xdr:nvPicPr>
        <xdr:cNvPr id="1050" name="Picture 26" descr="http://bilder.dabag.ch/web/110/15/15_1520_03.jpg"/>
        <xdr:cNvPicPr>
          <a:picLocks noChangeAspect="1" noChangeArrowheads="1"/>
        </xdr:cNvPicPr>
      </xdr:nvPicPr>
      <xdr:blipFill>
        <a:blip xmlns:r="http://schemas.openxmlformats.org/officeDocument/2006/relationships" r:link="rId24" cstate="print"/>
        <a:srcRect/>
        <a:stretch>
          <a:fillRect/>
        </a:stretch>
      </xdr:blipFill>
      <xdr:spPr bwMode="auto">
        <a:xfrm>
          <a:off x="6248400" y="5953125"/>
          <a:ext cx="714375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7</xdr:col>
      <xdr:colOff>0</xdr:colOff>
      <xdr:row>29</xdr:row>
      <xdr:rowOff>238125</xdr:rowOff>
    </xdr:to>
    <xdr:pic>
      <xdr:nvPicPr>
        <xdr:cNvPr id="1051" name="Picture 27" descr="http://bilder.dabag.ch/web/110/15/15_1561_05.jpg"/>
        <xdr:cNvPicPr>
          <a:picLocks noChangeAspect="1" noChangeArrowheads="1"/>
        </xdr:cNvPicPr>
      </xdr:nvPicPr>
      <xdr:blipFill>
        <a:blip xmlns:r="http://schemas.openxmlformats.org/officeDocument/2006/relationships" r:link="rId25" cstate="print"/>
        <a:srcRect/>
        <a:stretch>
          <a:fillRect/>
        </a:stretch>
      </xdr:blipFill>
      <xdr:spPr bwMode="auto">
        <a:xfrm>
          <a:off x="6248400" y="6143625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285750</xdr:colOff>
      <xdr:row>28</xdr:row>
      <xdr:rowOff>276225</xdr:rowOff>
    </xdr:to>
    <xdr:pic>
      <xdr:nvPicPr>
        <xdr:cNvPr id="1052" name="Picture 28" descr="http://bilder.dabag.ch/web/110/15/15_1850_01.jpg"/>
        <xdr:cNvPicPr>
          <a:picLocks noChangeAspect="1" noChangeArrowheads="1"/>
        </xdr:cNvPicPr>
      </xdr:nvPicPr>
      <xdr:blipFill>
        <a:blip xmlns:r="http://schemas.openxmlformats.org/officeDocument/2006/relationships" r:link="rId26" cstate="print"/>
        <a:srcRect/>
        <a:stretch>
          <a:fillRect/>
        </a:stretch>
      </xdr:blipFill>
      <xdr:spPr bwMode="auto">
        <a:xfrm>
          <a:off x="6248400" y="6334125"/>
          <a:ext cx="1047750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285750</xdr:colOff>
      <xdr:row>29</xdr:row>
      <xdr:rowOff>276225</xdr:rowOff>
    </xdr:to>
    <xdr:pic>
      <xdr:nvPicPr>
        <xdr:cNvPr id="1053" name="Picture 29" descr="http://bilder.dabag.ch/web/110/15/15_1850_01.jpg"/>
        <xdr:cNvPicPr>
          <a:picLocks noChangeAspect="1" noChangeArrowheads="1"/>
        </xdr:cNvPicPr>
      </xdr:nvPicPr>
      <xdr:blipFill>
        <a:blip xmlns:r="http://schemas.openxmlformats.org/officeDocument/2006/relationships" r:link="rId26" cstate="print"/>
        <a:srcRect/>
        <a:stretch>
          <a:fillRect/>
        </a:stretch>
      </xdr:blipFill>
      <xdr:spPr bwMode="auto">
        <a:xfrm>
          <a:off x="6248400" y="6667500"/>
          <a:ext cx="1047750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285750</xdr:colOff>
      <xdr:row>30</xdr:row>
      <xdr:rowOff>276225</xdr:rowOff>
    </xdr:to>
    <xdr:pic>
      <xdr:nvPicPr>
        <xdr:cNvPr id="1054" name="Picture 30" descr="http://bilder.dabag.ch/web/110/15/15_1850_01.jpg"/>
        <xdr:cNvPicPr>
          <a:picLocks noChangeAspect="1" noChangeArrowheads="1"/>
        </xdr:cNvPicPr>
      </xdr:nvPicPr>
      <xdr:blipFill>
        <a:blip xmlns:r="http://schemas.openxmlformats.org/officeDocument/2006/relationships" r:link="rId26" cstate="print"/>
        <a:srcRect/>
        <a:stretch>
          <a:fillRect/>
        </a:stretch>
      </xdr:blipFill>
      <xdr:spPr bwMode="auto">
        <a:xfrm>
          <a:off x="6248400" y="7000875"/>
          <a:ext cx="1047750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7</xdr:col>
      <xdr:colOff>285750</xdr:colOff>
      <xdr:row>31</xdr:row>
      <xdr:rowOff>276225</xdr:rowOff>
    </xdr:to>
    <xdr:pic>
      <xdr:nvPicPr>
        <xdr:cNvPr id="1055" name="Picture 31" descr="http://bilder.dabag.ch/web/110/15/15_1850_01.jpg"/>
        <xdr:cNvPicPr>
          <a:picLocks noChangeAspect="1" noChangeArrowheads="1"/>
        </xdr:cNvPicPr>
      </xdr:nvPicPr>
      <xdr:blipFill>
        <a:blip xmlns:r="http://schemas.openxmlformats.org/officeDocument/2006/relationships" r:link="rId26" cstate="print"/>
        <a:srcRect/>
        <a:stretch>
          <a:fillRect/>
        </a:stretch>
      </xdr:blipFill>
      <xdr:spPr bwMode="auto">
        <a:xfrm>
          <a:off x="6248400" y="7334250"/>
          <a:ext cx="1047750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7</xdr:col>
      <xdr:colOff>285750</xdr:colOff>
      <xdr:row>32</xdr:row>
      <xdr:rowOff>276225</xdr:rowOff>
    </xdr:to>
    <xdr:pic>
      <xdr:nvPicPr>
        <xdr:cNvPr id="1056" name="Picture 32" descr="http://bilder.dabag.ch/web/110/15/15_1850_01.jpg"/>
        <xdr:cNvPicPr>
          <a:picLocks noChangeAspect="1" noChangeArrowheads="1"/>
        </xdr:cNvPicPr>
      </xdr:nvPicPr>
      <xdr:blipFill>
        <a:blip xmlns:r="http://schemas.openxmlformats.org/officeDocument/2006/relationships" r:link="rId26" cstate="print"/>
        <a:srcRect/>
        <a:stretch>
          <a:fillRect/>
        </a:stretch>
      </xdr:blipFill>
      <xdr:spPr bwMode="auto">
        <a:xfrm>
          <a:off x="6248400" y="7667625"/>
          <a:ext cx="1047750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7</xdr:col>
      <xdr:colOff>285750</xdr:colOff>
      <xdr:row>33</xdr:row>
      <xdr:rowOff>285750</xdr:rowOff>
    </xdr:to>
    <xdr:pic>
      <xdr:nvPicPr>
        <xdr:cNvPr id="1057" name="Picture 33" descr="http://bilder.dabag.ch/web/110/15/15_2130_01.jpg"/>
        <xdr:cNvPicPr>
          <a:picLocks noChangeAspect="1" noChangeArrowheads="1"/>
        </xdr:cNvPicPr>
      </xdr:nvPicPr>
      <xdr:blipFill>
        <a:blip xmlns:r="http://schemas.openxmlformats.org/officeDocument/2006/relationships" r:link="rId27" cstate="print"/>
        <a:srcRect/>
        <a:stretch>
          <a:fillRect/>
        </a:stretch>
      </xdr:blipFill>
      <xdr:spPr bwMode="auto">
        <a:xfrm>
          <a:off x="6248400" y="8001000"/>
          <a:ext cx="1047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7</xdr:col>
      <xdr:colOff>285750</xdr:colOff>
      <xdr:row>34</xdr:row>
      <xdr:rowOff>285750</xdr:rowOff>
    </xdr:to>
    <xdr:pic>
      <xdr:nvPicPr>
        <xdr:cNvPr id="1058" name="Picture 34" descr="http://bilder.dabag.ch/web/110/15/15_2130_01.jpg"/>
        <xdr:cNvPicPr>
          <a:picLocks noChangeAspect="1" noChangeArrowheads="1"/>
        </xdr:cNvPicPr>
      </xdr:nvPicPr>
      <xdr:blipFill>
        <a:blip xmlns:r="http://schemas.openxmlformats.org/officeDocument/2006/relationships" r:link="rId27" cstate="print"/>
        <a:srcRect/>
        <a:stretch>
          <a:fillRect/>
        </a:stretch>
      </xdr:blipFill>
      <xdr:spPr bwMode="auto">
        <a:xfrm>
          <a:off x="6248400" y="8334375"/>
          <a:ext cx="1047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285750</xdr:colOff>
      <xdr:row>35</xdr:row>
      <xdr:rowOff>161925</xdr:rowOff>
    </xdr:to>
    <xdr:pic>
      <xdr:nvPicPr>
        <xdr:cNvPr id="1059" name="Picture 35" descr="http://bilder.dabag.ch/web/110/15/15_2340_01.jpg"/>
        <xdr:cNvPicPr>
          <a:picLocks noChangeAspect="1" noChangeArrowheads="1"/>
        </xdr:cNvPicPr>
      </xdr:nvPicPr>
      <xdr:blipFill>
        <a:blip xmlns:r="http://schemas.openxmlformats.org/officeDocument/2006/relationships" r:link="rId28" cstate="print"/>
        <a:srcRect/>
        <a:stretch>
          <a:fillRect/>
        </a:stretch>
      </xdr:blipFill>
      <xdr:spPr bwMode="auto">
        <a:xfrm>
          <a:off x="6248400" y="8667750"/>
          <a:ext cx="1047750" cy="1619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285750</xdr:colOff>
      <xdr:row>37</xdr:row>
      <xdr:rowOff>38100</xdr:rowOff>
    </xdr:to>
    <xdr:pic>
      <xdr:nvPicPr>
        <xdr:cNvPr id="1060" name="Picture 36" descr="http://bilder.dabag.ch/web/110/15/15_2496_01.jpg"/>
        <xdr:cNvPicPr>
          <a:picLocks noChangeAspect="1" noChangeArrowheads="1"/>
        </xdr:cNvPicPr>
      </xdr:nvPicPr>
      <xdr:blipFill>
        <a:blip xmlns:r="http://schemas.openxmlformats.org/officeDocument/2006/relationships" r:link="rId29" cstate="print"/>
        <a:srcRect/>
        <a:stretch>
          <a:fillRect/>
        </a:stretch>
      </xdr:blipFill>
      <xdr:spPr bwMode="auto">
        <a:xfrm>
          <a:off x="6248400" y="8858250"/>
          <a:ext cx="1047750" cy="2286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381000</xdr:colOff>
      <xdr:row>41</xdr:row>
      <xdr:rowOff>0</xdr:rowOff>
    </xdr:to>
    <xdr:pic>
      <xdr:nvPicPr>
        <xdr:cNvPr id="1061" name="Picture 37" descr="http://bilder.dabag.ch/web/110/15/15_2662_03.jpg"/>
        <xdr:cNvPicPr>
          <a:picLocks noChangeAspect="1" noChangeArrowheads="1"/>
        </xdr:cNvPicPr>
      </xdr:nvPicPr>
      <xdr:blipFill>
        <a:blip xmlns:r="http://schemas.openxmlformats.org/officeDocument/2006/relationships" r:link="rId30" cstate="print"/>
        <a:srcRect/>
        <a:stretch>
          <a:fillRect/>
        </a:stretch>
      </xdr:blipFill>
      <xdr:spPr bwMode="auto">
        <a:xfrm>
          <a:off x="6248400" y="9048750"/>
          <a:ext cx="381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7</xdr:col>
      <xdr:colOff>285750</xdr:colOff>
      <xdr:row>39</xdr:row>
      <xdr:rowOff>85725</xdr:rowOff>
    </xdr:to>
    <xdr:pic>
      <xdr:nvPicPr>
        <xdr:cNvPr id="1062" name="Picture 38" descr="http://bilder.dabag.ch/web/110/15/15_2805_01.jpg"/>
        <xdr:cNvPicPr>
          <a:picLocks noChangeAspect="1" noChangeArrowheads="1"/>
        </xdr:cNvPicPr>
      </xdr:nvPicPr>
      <xdr:blipFill>
        <a:blip xmlns:r="http://schemas.openxmlformats.org/officeDocument/2006/relationships" r:link="rId31" cstate="print"/>
        <a:srcRect/>
        <a:stretch>
          <a:fillRect/>
        </a:stretch>
      </xdr:blipFill>
      <xdr:spPr bwMode="auto">
        <a:xfrm>
          <a:off x="6248400" y="9239250"/>
          <a:ext cx="1047750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285750</xdr:colOff>
      <xdr:row>40</xdr:row>
      <xdr:rowOff>85725</xdr:rowOff>
    </xdr:to>
    <xdr:pic>
      <xdr:nvPicPr>
        <xdr:cNvPr id="1063" name="Picture 39" descr="http://bilder.dabag.ch/web/110/15/15_2805_01.jpg"/>
        <xdr:cNvPicPr>
          <a:picLocks noChangeAspect="1" noChangeArrowheads="1"/>
        </xdr:cNvPicPr>
      </xdr:nvPicPr>
      <xdr:blipFill>
        <a:blip xmlns:r="http://schemas.openxmlformats.org/officeDocument/2006/relationships" r:link="rId31" cstate="print"/>
        <a:srcRect/>
        <a:stretch>
          <a:fillRect/>
        </a:stretch>
      </xdr:blipFill>
      <xdr:spPr bwMode="auto">
        <a:xfrm>
          <a:off x="6248400" y="9429750"/>
          <a:ext cx="1047750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285750</xdr:colOff>
      <xdr:row>41</xdr:row>
      <xdr:rowOff>85725</xdr:rowOff>
    </xdr:to>
    <xdr:pic>
      <xdr:nvPicPr>
        <xdr:cNvPr id="1064" name="Picture 40" descr="http://bilder.dabag.ch/web/110/15/15_2805_01.jpg"/>
        <xdr:cNvPicPr>
          <a:picLocks noChangeAspect="1" noChangeArrowheads="1"/>
        </xdr:cNvPicPr>
      </xdr:nvPicPr>
      <xdr:blipFill>
        <a:blip xmlns:r="http://schemas.openxmlformats.org/officeDocument/2006/relationships" r:link="rId31" cstate="print"/>
        <a:srcRect/>
        <a:stretch>
          <a:fillRect/>
        </a:stretch>
      </xdr:blipFill>
      <xdr:spPr bwMode="auto">
        <a:xfrm>
          <a:off x="6248400" y="9620250"/>
          <a:ext cx="1047750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7</xdr:col>
      <xdr:colOff>285750</xdr:colOff>
      <xdr:row>42</xdr:row>
      <xdr:rowOff>85725</xdr:rowOff>
    </xdr:to>
    <xdr:pic>
      <xdr:nvPicPr>
        <xdr:cNvPr id="1065" name="Picture 41" descr="http://bilder.dabag.ch/web/110/15/15_2805_01.jpg"/>
        <xdr:cNvPicPr>
          <a:picLocks noChangeAspect="1" noChangeArrowheads="1"/>
        </xdr:cNvPicPr>
      </xdr:nvPicPr>
      <xdr:blipFill>
        <a:blip xmlns:r="http://schemas.openxmlformats.org/officeDocument/2006/relationships" r:link="rId31" cstate="print"/>
        <a:srcRect/>
        <a:stretch>
          <a:fillRect/>
        </a:stretch>
      </xdr:blipFill>
      <xdr:spPr bwMode="auto">
        <a:xfrm>
          <a:off x="6248400" y="9810750"/>
          <a:ext cx="1047750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7</xdr:col>
      <xdr:colOff>285750</xdr:colOff>
      <xdr:row>43</xdr:row>
      <xdr:rowOff>85725</xdr:rowOff>
    </xdr:to>
    <xdr:pic>
      <xdr:nvPicPr>
        <xdr:cNvPr id="1066" name="Picture 42" descr="http://bilder.dabag.ch/web/110/15/15_2805_01.jpg"/>
        <xdr:cNvPicPr>
          <a:picLocks noChangeAspect="1" noChangeArrowheads="1"/>
        </xdr:cNvPicPr>
      </xdr:nvPicPr>
      <xdr:blipFill>
        <a:blip xmlns:r="http://schemas.openxmlformats.org/officeDocument/2006/relationships" r:link="rId31" cstate="print"/>
        <a:srcRect/>
        <a:stretch>
          <a:fillRect/>
        </a:stretch>
      </xdr:blipFill>
      <xdr:spPr bwMode="auto">
        <a:xfrm>
          <a:off x="6248400" y="10001250"/>
          <a:ext cx="1047750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7</xdr:col>
      <xdr:colOff>285750</xdr:colOff>
      <xdr:row>44</xdr:row>
      <xdr:rowOff>66675</xdr:rowOff>
    </xdr:to>
    <xdr:pic>
      <xdr:nvPicPr>
        <xdr:cNvPr id="1067" name="Picture 43" descr="http://bilder.dabag.ch/web/110/15/15_2990_01.jpg"/>
        <xdr:cNvPicPr>
          <a:picLocks noChangeAspect="1" noChangeArrowheads="1"/>
        </xdr:cNvPicPr>
      </xdr:nvPicPr>
      <xdr:blipFill>
        <a:blip xmlns:r="http://schemas.openxmlformats.org/officeDocument/2006/relationships" r:link="rId32" cstate="print"/>
        <a:srcRect/>
        <a:stretch>
          <a:fillRect/>
        </a:stretch>
      </xdr:blipFill>
      <xdr:spPr bwMode="auto">
        <a:xfrm>
          <a:off x="6248400" y="10191750"/>
          <a:ext cx="1047750" cy="2571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7</xdr:col>
      <xdr:colOff>285750</xdr:colOff>
      <xdr:row>45</xdr:row>
      <xdr:rowOff>28575</xdr:rowOff>
    </xdr:to>
    <xdr:pic>
      <xdr:nvPicPr>
        <xdr:cNvPr id="1068" name="Picture 44" descr="http://bilder.dabag.ch/web/110/16/16_1020.jpg"/>
        <xdr:cNvPicPr>
          <a:picLocks noChangeAspect="1" noChangeArrowheads="1"/>
        </xdr:cNvPicPr>
      </xdr:nvPicPr>
      <xdr:blipFill>
        <a:blip xmlns:r="http://schemas.openxmlformats.org/officeDocument/2006/relationships" r:link="rId33" cstate="print"/>
        <a:srcRect/>
        <a:stretch>
          <a:fillRect/>
        </a:stretch>
      </xdr:blipFill>
      <xdr:spPr bwMode="auto">
        <a:xfrm>
          <a:off x="6248400" y="10382250"/>
          <a:ext cx="1047750" cy="2190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7</xdr:col>
      <xdr:colOff>285750</xdr:colOff>
      <xdr:row>46</xdr:row>
      <xdr:rowOff>123825</xdr:rowOff>
    </xdr:to>
    <xdr:pic>
      <xdr:nvPicPr>
        <xdr:cNvPr id="1069" name="Picture 45" descr="http://bilder.dabag.ch/web/110/16/16_2200_01.jpg"/>
        <xdr:cNvPicPr>
          <a:picLocks noChangeAspect="1" noChangeArrowheads="1"/>
        </xdr:cNvPicPr>
      </xdr:nvPicPr>
      <xdr:blipFill>
        <a:blip xmlns:r="http://schemas.openxmlformats.org/officeDocument/2006/relationships" r:link="rId34" cstate="print"/>
        <a:srcRect/>
        <a:stretch>
          <a:fillRect/>
        </a:stretch>
      </xdr:blipFill>
      <xdr:spPr bwMode="auto">
        <a:xfrm>
          <a:off x="6248400" y="10572750"/>
          <a:ext cx="1047750" cy="3143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7</xdr:col>
      <xdr:colOff>285750</xdr:colOff>
      <xdr:row>47</xdr:row>
      <xdr:rowOff>76200</xdr:rowOff>
    </xdr:to>
    <xdr:pic>
      <xdr:nvPicPr>
        <xdr:cNvPr id="1070" name="Picture 46" descr="http://bilder.dabag.ch/web/110/16/16_2605.jpg"/>
        <xdr:cNvPicPr>
          <a:picLocks noChangeAspect="1" noChangeArrowheads="1"/>
        </xdr:cNvPicPr>
      </xdr:nvPicPr>
      <xdr:blipFill>
        <a:blip xmlns:r="http://schemas.openxmlformats.org/officeDocument/2006/relationships" r:link="rId35" cstate="print"/>
        <a:srcRect/>
        <a:stretch>
          <a:fillRect/>
        </a:stretch>
      </xdr:blipFill>
      <xdr:spPr bwMode="auto">
        <a:xfrm>
          <a:off x="6248400" y="10763250"/>
          <a:ext cx="1047750" cy="266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7</xdr:col>
      <xdr:colOff>285750</xdr:colOff>
      <xdr:row>48</xdr:row>
      <xdr:rowOff>76200</xdr:rowOff>
    </xdr:to>
    <xdr:pic>
      <xdr:nvPicPr>
        <xdr:cNvPr id="1071" name="Picture 47" descr="http://bilder.dabag.ch/web/110/16/16_3080_14.jpg"/>
        <xdr:cNvPicPr>
          <a:picLocks noChangeAspect="1" noChangeArrowheads="1"/>
        </xdr:cNvPicPr>
      </xdr:nvPicPr>
      <xdr:blipFill>
        <a:blip xmlns:r="http://schemas.openxmlformats.org/officeDocument/2006/relationships" r:link="rId36" cstate="print"/>
        <a:srcRect/>
        <a:stretch>
          <a:fillRect/>
        </a:stretch>
      </xdr:blipFill>
      <xdr:spPr bwMode="auto">
        <a:xfrm>
          <a:off x="6248400" y="10953750"/>
          <a:ext cx="1047750" cy="266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</xdr:colOff>
      <xdr:row>47</xdr:row>
      <xdr:rowOff>171450</xdr:rowOff>
    </xdr:from>
    <xdr:to>
      <xdr:col>7</xdr:col>
      <xdr:colOff>295275</xdr:colOff>
      <xdr:row>49</xdr:row>
      <xdr:rowOff>190500</xdr:rowOff>
    </xdr:to>
    <xdr:pic>
      <xdr:nvPicPr>
        <xdr:cNvPr id="1072" name="Picture 48" descr="http://bilder.dabag.ch/web/110/16/16_5050_01.jpg"/>
        <xdr:cNvPicPr>
          <a:picLocks noChangeAspect="1" noChangeArrowheads="1"/>
        </xdr:cNvPicPr>
      </xdr:nvPicPr>
      <xdr:blipFill>
        <a:blip xmlns:r="http://schemas.openxmlformats.org/officeDocument/2006/relationships" r:link="rId37" cstate="print"/>
        <a:srcRect/>
        <a:stretch>
          <a:fillRect/>
        </a:stretch>
      </xdr:blipFill>
      <xdr:spPr bwMode="auto">
        <a:xfrm>
          <a:off x="7096125" y="11125200"/>
          <a:ext cx="1047750" cy="4000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285750</xdr:colOff>
      <xdr:row>50</xdr:row>
      <xdr:rowOff>0</xdr:rowOff>
    </xdr:to>
    <xdr:pic>
      <xdr:nvPicPr>
        <xdr:cNvPr id="1073" name="Picture 49" descr="http://bilder.dabag.ch/web/110/16/16_5250_01.jpg"/>
        <xdr:cNvPicPr>
          <a:picLocks noChangeAspect="1" noChangeArrowheads="1"/>
        </xdr:cNvPicPr>
      </xdr:nvPicPr>
      <xdr:blipFill>
        <a:blip xmlns:r="http://schemas.openxmlformats.org/officeDocument/2006/relationships" r:link="rId38" cstate="print"/>
        <a:srcRect/>
        <a:stretch>
          <a:fillRect/>
        </a:stretch>
      </xdr:blipFill>
      <xdr:spPr bwMode="auto">
        <a:xfrm>
          <a:off x="6248400" y="11334750"/>
          <a:ext cx="1047750" cy="3333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7</xdr:col>
      <xdr:colOff>285750</xdr:colOff>
      <xdr:row>50</xdr:row>
      <xdr:rowOff>123825</xdr:rowOff>
    </xdr:to>
    <xdr:pic>
      <xdr:nvPicPr>
        <xdr:cNvPr id="1074" name="Picture 50" descr="http://bilder.dabag.ch/web/110/16/16_6000_01.jpg"/>
        <xdr:cNvPicPr>
          <a:picLocks noChangeAspect="1" noChangeArrowheads="1"/>
        </xdr:cNvPicPr>
      </xdr:nvPicPr>
      <xdr:blipFill>
        <a:blip xmlns:r="http://schemas.openxmlformats.org/officeDocument/2006/relationships" r:link="rId39" cstate="print"/>
        <a:srcRect/>
        <a:stretch>
          <a:fillRect/>
        </a:stretch>
      </xdr:blipFill>
      <xdr:spPr bwMode="auto">
        <a:xfrm>
          <a:off x="6248400" y="11668125"/>
          <a:ext cx="1047750" cy="1238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7</xdr:col>
      <xdr:colOff>285750</xdr:colOff>
      <xdr:row>51</xdr:row>
      <xdr:rowOff>142875</xdr:rowOff>
    </xdr:to>
    <xdr:pic>
      <xdr:nvPicPr>
        <xdr:cNvPr id="1075" name="Picture 51" descr="http://bilder.dabag.ch/web/110/16/16_6100_01.jpg"/>
        <xdr:cNvPicPr>
          <a:picLocks noChangeAspect="1" noChangeArrowheads="1"/>
        </xdr:cNvPicPr>
      </xdr:nvPicPr>
      <xdr:blipFill>
        <a:blip xmlns:r="http://schemas.openxmlformats.org/officeDocument/2006/relationships" r:link="rId40" cstate="print"/>
        <a:srcRect/>
        <a:stretch>
          <a:fillRect/>
        </a:stretch>
      </xdr:blipFill>
      <xdr:spPr bwMode="auto">
        <a:xfrm>
          <a:off x="6248400" y="11858625"/>
          <a:ext cx="1047750" cy="1428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7</xdr:col>
      <xdr:colOff>285750</xdr:colOff>
      <xdr:row>52</xdr:row>
      <xdr:rowOff>133350</xdr:rowOff>
    </xdr:to>
    <xdr:pic>
      <xdr:nvPicPr>
        <xdr:cNvPr id="1076" name="Picture 52" descr="http://bilder.dabag.ch/web/110/16/16_6180_01.jpg"/>
        <xdr:cNvPicPr>
          <a:picLocks noChangeAspect="1" noChangeArrowheads="1"/>
        </xdr:cNvPicPr>
      </xdr:nvPicPr>
      <xdr:blipFill>
        <a:blip xmlns:r="http://schemas.openxmlformats.org/officeDocument/2006/relationships" r:link="rId41" cstate="print"/>
        <a:srcRect/>
        <a:stretch>
          <a:fillRect/>
        </a:stretch>
      </xdr:blipFill>
      <xdr:spPr bwMode="auto">
        <a:xfrm>
          <a:off x="6248400" y="12049125"/>
          <a:ext cx="1047750" cy="133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7</xdr:col>
      <xdr:colOff>285750</xdr:colOff>
      <xdr:row>53</xdr:row>
      <xdr:rowOff>95250</xdr:rowOff>
    </xdr:to>
    <xdr:pic>
      <xdr:nvPicPr>
        <xdr:cNvPr id="1077" name="Picture 53" descr="http://bilder.dabag.ch/web/110/16/16_6500_01.jpg"/>
        <xdr:cNvPicPr>
          <a:picLocks noChangeAspect="1" noChangeArrowheads="1"/>
        </xdr:cNvPicPr>
      </xdr:nvPicPr>
      <xdr:blipFill>
        <a:blip xmlns:r="http://schemas.openxmlformats.org/officeDocument/2006/relationships" r:link="rId42" cstate="print"/>
        <a:srcRect/>
        <a:stretch>
          <a:fillRect/>
        </a:stretch>
      </xdr:blipFill>
      <xdr:spPr bwMode="auto">
        <a:xfrm>
          <a:off x="6248400" y="12239625"/>
          <a:ext cx="1047750" cy="952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7</xdr:col>
      <xdr:colOff>285750</xdr:colOff>
      <xdr:row>55</xdr:row>
      <xdr:rowOff>0</xdr:rowOff>
    </xdr:to>
    <xdr:pic>
      <xdr:nvPicPr>
        <xdr:cNvPr id="1078" name="Picture 54" descr="http://bilder.dabag.ch/web/110/16/16_6850_01.jpg"/>
        <xdr:cNvPicPr>
          <a:picLocks noChangeAspect="1" noChangeArrowheads="1"/>
        </xdr:cNvPicPr>
      </xdr:nvPicPr>
      <xdr:blipFill>
        <a:blip xmlns:r="http://schemas.openxmlformats.org/officeDocument/2006/relationships" r:link="rId43" cstate="print"/>
        <a:srcRect/>
        <a:stretch>
          <a:fillRect/>
        </a:stretch>
      </xdr:blipFill>
      <xdr:spPr bwMode="auto">
        <a:xfrm>
          <a:off x="6248400" y="12430125"/>
          <a:ext cx="1047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7</xdr:col>
      <xdr:colOff>285750</xdr:colOff>
      <xdr:row>58</xdr:row>
      <xdr:rowOff>38100</xdr:rowOff>
    </xdr:to>
    <xdr:pic>
      <xdr:nvPicPr>
        <xdr:cNvPr id="1079" name="Picture 55" descr="http://bilder.dabag.ch/web/110/19/19_1080_01.jpg"/>
        <xdr:cNvPicPr>
          <a:picLocks noChangeAspect="1" noChangeArrowheads="1"/>
        </xdr:cNvPicPr>
      </xdr:nvPicPr>
      <xdr:blipFill>
        <a:blip xmlns:r="http://schemas.openxmlformats.org/officeDocument/2006/relationships" r:link="rId44" cstate="print"/>
        <a:srcRect/>
        <a:stretch>
          <a:fillRect/>
        </a:stretch>
      </xdr:blipFill>
      <xdr:spPr bwMode="auto">
        <a:xfrm>
          <a:off x="6248400" y="12620625"/>
          <a:ext cx="1047750" cy="6096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7</xdr:col>
      <xdr:colOff>180975</xdr:colOff>
      <xdr:row>60</xdr:row>
      <xdr:rowOff>0</xdr:rowOff>
    </xdr:to>
    <xdr:pic>
      <xdr:nvPicPr>
        <xdr:cNvPr id="1080" name="Picture 56" descr="http://bilder.dabag.ch/web/110/19/19_1088.jpg"/>
        <xdr:cNvPicPr>
          <a:picLocks noChangeAspect="1" noChangeArrowheads="1"/>
        </xdr:cNvPicPr>
      </xdr:nvPicPr>
      <xdr:blipFill>
        <a:blip xmlns:r="http://schemas.openxmlformats.org/officeDocument/2006/relationships" r:link="rId45" cstate="print"/>
        <a:srcRect/>
        <a:stretch>
          <a:fillRect/>
        </a:stretch>
      </xdr:blipFill>
      <xdr:spPr bwMode="auto">
        <a:xfrm>
          <a:off x="6248400" y="12811125"/>
          <a:ext cx="942975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7</xdr:col>
      <xdr:colOff>285750</xdr:colOff>
      <xdr:row>57</xdr:row>
      <xdr:rowOff>142875</xdr:rowOff>
    </xdr:to>
    <xdr:pic>
      <xdr:nvPicPr>
        <xdr:cNvPr id="1081" name="Picture 57" descr="http://bilder.dabag.ch/web/110/19/19_2100.jpg"/>
        <xdr:cNvPicPr>
          <a:picLocks noChangeAspect="1" noChangeArrowheads="1"/>
        </xdr:cNvPicPr>
      </xdr:nvPicPr>
      <xdr:blipFill>
        <a:blip xmlns:r="http://schemas.openxmlformats.org/officeDocument/2006/relationships" r:link="rId46" cstate="print"/>
        <a:srcRect/>
        <a:stretch>
          <a:fillRect/>
        </a:stretch>
      </xdr:blipFill>
      <xdr:spPr bwMode="auto">
        <a:xfrm>
          <a:off x="6248400" y="13001625"/>
          <a:ext cx="1047750" cy="1428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7</xdr:col>
      <xdr:colOff>285750</xdr:colOff>
      <xdr:row>58</xdr:row>
      <xdr:rowOff>142875</xdr:rowOff>
    </xdr:to>
    <xdr:pic>
      <xdr:nvPicPr>
        <xdr:cNvPr id="1082" name="Picture 58" descr="http://bilder.dabag.ch/web/110/19/19_2100.jpg"/>
        <xdr:cNvPicPr>
          <a:picLocks noChangeAspect="1" noChangeArrowheads="1"/>
        </xdr:cNvPicPr>
      </xdr:nvPicPr>
      <xdr:blipFill>
        <a:blip xmlns:r="http://schemas.openxmlformats.org/officeDocument/2006/relationships" r:link="rId46" cstate="print"/>
        <a:srcRect/>
        <a:stretch>
          <a:fillRect/>
        </a:stretch>
      </xdr:blipFill>
      <xdr:spPr bwMode="auto">
        <a:xfrm>
          <a:off x="6248400" y="13192125"/>
          <a:ext cx="1047750" cy="1428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285750</xdr:colOff>
      <xdr:row>59</xdr:row>
      <xdr:rowOff>142875</xdr:rowOff>
    </xdr:to>
    <xdr:pic>
      <xdr:nvPicPr>
        <xdr:cNvPr id="1083" name="Picture 59" descr="http://bilder.dabag.ch/web/110/19/19_2100.jpg"/>
        <xdr:cNvPicPr>
          <a:picLocks noChangeAspect="1" noChangeArrowheads="1"/>
        </xdr:cNvPicPr>
      </xdr:nvPicPr>
      <xdr:blipFill>
        <a:blip xmlns:r="http://schemas.openxmlformats.org/officeDocument/2006/relationships" r:link="rId46" cstate="print"/>
        <a:srcRect/>
        <a:stretch>
          <a:fillRect/>
        </a:stretch>
      </xdr:blipFill>
      <xdr:spPr bwMode="auto">
        <a:xfrm>
          <a:off x="6248400" y="13382625"/>
          <a:ext cx="1047750" cy="1428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7</xdr:col>
      <xdr:colOff>285750</xdr:colOff>
      <xdr:row>60</xdr:row>
      <xdr:rowOff>142875</xdr:rowOff>
    </xdr:to>
    <xdr:pic>
      <xdr:nvPicPr>
        <xdr:cNvPr id="1084" name="Picture 60" descr="http://bilder.dabag.ch/web/110/19/19_2120_01.jpg"/>
        <xdr:cNvPicPr>
          <a:picLocks noChangeAspect="1" noChangeArrowheads="1"/>
        </xdr:cNvPicPr>
      </xdr:nvPicPr>
      <xdr:blipFill>
        <a:blip xmlns:r="http://schemas.openxmlformats.org/officeDocument/2006/relationships" r:link="rId47" cstate="print"/>
        <a:srcRect/>
        <a:stretch>
          <a:fillRect/>
        </a:stretch>
      </xdr:blipFill>
      <xdr:spPr bwMode="auto">
        <a:xfrm>
          <a:off x="6248400" y="13573125"/>
          <a:ext cx="1047750" cy="1428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238125</xdr:colOff>
      <xdr:row>65</xdr:row>
      <xdr:rowOff>0</xdr:rowOff>
    </xdr:to>
    <xdr:pic>
      <xdr:nvPicPr>
        <xdr:cNvPr id="1085" name="Picture 61" descr="http://bilder.dabag.ch/web/110/19/19_2400_01.jpg"/>
        <xdr:cNvPicPr>
          <a:picLocks noChangeAspect="1" noChangeArrowheads="1"/>
        </xdr:cNvPicPr>
      </xdr:nvPicPr>
      <xdr:blipFill>
        <a:blip xmlns:r="http://schemas.openxmlformats.org/officeDocument/2006/relationships" r:link="rId48" cstate="print"/>
        <a:srcRect/>
        <a:stretch>
          <a:fillRect/>
        </a:stretch>
      </xdr:blipFill>
      <xdr:spPr bwMode="auto">
        <a:xfrm>
          <a:off x="6248400" y="13763625"/>
          <a:ext cx="238125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7</xdr:col>
      <xdr:colOff>285750</xdr:colOff>
      <xdr:row>65</xdr:row>
      <xdr:rowOff>95250</xdr:rowOff>
    </xdr:to>
    <xdr:pic>
      <xdr:nvPicPr>
        <xdr:cNvPr id="1086" name="Picture 62" descr="http://bilder.dabag.ch/web/110/20/20_1010_01.jpg"/>
        <xdr:cNvPicPr>
          <a:picLocks noChangeAspect="1" noChangeArrowheads="1"/>
        </xdr:cNvPicPr>
      </xdr:nvPicPr>
      <xdr:blipFill>
        <a:blip xmlns:r="http://schemas.openxmlformats.org/officeDocument/2006/relationships" r:link="rId49" cstate="print"/>
        <a:srcRect/>
        <a:stretch>
          <a:fillRect/>
        </a:stretch>
      </xdr:blipFill>
      <xdr:spPr bwMode="auto">
        <a:xfrm>
          <a:off x="6248400" y="13954125"/>
          <a:ext cx="1047750" cy="6667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7</xdr:col>
      <xdr:colOff>285750</xdr:colOff>
      <xdr:row>63</xdr:row>
      <xdr:rowOff>76200</xdr:rowOff>
    </xdr:to>
    <xdr:pic>
      <xdr:nvPicPr>
        <xdr:cNvPr id="1087" name="Picture 63" descr="http://bilder.dabag.ch/web/110/20/20_2850_01.jpg"/>
        <xdr:cNvPicPr>
          <a:picLocks noChangeAspect="1" noChangeArrowheads="1"/>
        </xdr:cNvPicPr>
      </xdr:nvPicPr>
      <xdr:blipFill>
        <a:blip xmlns:r="http://schemas.openxmlformats.org/officeDocument/2006/relationships" r:link="rId50" cstate="print"/>
        <a:srcRect/>
        <a:stretch>
          <a:fillRect/>
        </a:stretch>
      </xdr:blipFill>
      <xdr:spPr bwMode="auto">
        <a:xfrm>
          <a:off x="6248400" y="14144625"/>
          <a:ext cx="1047750" cy="762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7</xdr:col>
      <xdr:colOff>285750</xdr:colOff>
      <xdr:row>64</xdr:row>
      <xdr:rowOff>76200</xdr:rowOff>
    </xdr:to>
    <xdr:pic>
      <xdr:nvPicPr>
        <xdr:cNvPr id="1088" name="Picture 64" descr="http://bilder.dabag.ch/web/110/20/20_2850_01.jpg"/>
        <xdr:cNvPicPr>
          <a:picLocks noChangeAspect="1" noChangeArrowheads="1"/>
        </xdr:cNvPicPr>
      </xdr:nvPicPr>
      <xdr:blipFill>
        <a:blip xmlns:r="http://schemas.openxmlformats.org/officeDocument/2006/relationships" r:link="rId50" cstate="print"/>
        <a:srcRect/>
        <a:stretch>
          <a:fillRect/>
        </a:stretch>
      </xdr:blipFill>
      <xdr:spPr bwMode="auto">
        <a:xfrm>
          <a:off x="6248400" y="14335125"/>
          <a:ext cx="1047750" cy="762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285750</xdr:colOff>
      <xdr:row>66</xdr:row>
      <xdr:rowOff>152400</xdr:rowOff>
    </xdr:to>
    <xdr:pic>
      <xdr:nvPicPr>
        <xdr:cNvPr id="1089" name="Picture 65" descr="http://bilder.dabag.ch/web/110/20/20_3150.jpg"/>
        <xdr:cNvPicPr>
          <a:picLocks noChangeAspect="1" noChangeArrowheads="1"/>
        </xdr:cNvPicPr>
      </xdr:nvPicPr>
      <xdr:blipFill>
        <a:blip xmlns:r="http://schemas.openxmlformats.org/officeDocument/2006/relationships" r:link="rId51" cstate="print"/>
        <a:srcRect/>
        <a:stretch>
          <a:fillRect/>
        </a:stretch>
      </xdr:blipFill>
      <xdr:spPr bwMode="auto">
        <a:xfrm>
          <a:off x="6248400" y="14525625"/>
          <a:ext cx="1047750" cy="342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7</xdr:col>
      <xdr:colOff>285750</xdr:colOff>
      <xdr:row>67</xdr:row>
      <xdr:rowOff>85725</xdr:rowOff>
    </xdr:to>
    <xdr:pic>
      <xdr:nvPicPr>
        <xdr:cNvPr id="1090" name="Picture 66" descr="http://bilder.dabag.ch/web/110/20/20_5665_01.jpg"/>
        <xdr:cNvPicPr>
          <a:picLocks noChangeAspect="1" noChangeArrowheads="1"/>
        </xdr:cNvPicPr>
      </xdr:nvPicPr>
      <xdr:blipFill>
        <a:blip xmlns:r="http://schemas.openxmlformats.org/officeDocument/2006/relationships" r:link="rId52" cstate="print"/>
        <a:srcRect/>
        <a:stretch>
          <a:fillRect/>
        </a:stretch>
      </xdr:blipFill>
      <xdr:spPr bwMode="auto">
        <a:xfrm>
          <a:off x="6248400" y="14716125"/>
          <a:ext cx="1047750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438150</xdr:colOff>
      <xdr:row>71</xdr:row>
      <xdr:rowOff>0</xdr:rowOff>
    </xdr:to>
    <xdr:pic>
      <xdr:nvPicPr>
        <xdr:cNvPr id="1091" name="Picture 67" descr="http://bilder.dabag.ch/web/110/25/25_3752_1.jpg"/>
        <xdr:cNvPicPr>
          <a:picLocks noChangeAspect="1" noChangeArrowheads="1"/>
        </xdr:cNvPicPr>
      </xdr:nvPicPr>
      <xdr:blipFill>
        <a:blip xmlns:r="http://schemas.openxmlformats.org/officeDocument/2006/relationships" r:link="rId53" cstate="print"/>
        <a:srcRect/>
        <a:stretch>
          <a:fillRect/>
        </a:stretch>
      </xdr:blipFill>
      <xdr:spPr bwMode="auto">
        <a:xfrm>
          <a:off x="6248400" y="14906625"/>
          <a:ext cx="438150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7</xdr:col>
      <xdr:colOff>285750</xdr:colOff>
      <xdr:row>70</xdr:row>
      <xdr:rowOff>85725</xdr:rowOff>
    </xdr:to>
    <xdr:pic>
      <xdr:nvPicPr>
        <xdr:cNvPr id="1092" name="Picture 68" descr="http://bilder.dabag.ch/web/110/25/25_6510.jpg"/>
        <xdr:cNvPicPr>
          <a:picLocks noChangeAspect="1" noChangeArrowheads="1"/>
        </xdr:cNvPicPr>
      </xdr:nvPicPr>
      <xdr:blipFill>
        <a:blip xmlns:r="http://schemas.openxmlformats.org/officeDocument/2006/relationships" r:link="rId54" cstate="print"/>
        <a:srcRect/>
        <a:stretch>
          <a:fillRect/>
        </a:stretch>
      </xdr:blipFill>
      <xdr:spPr bwMode="auto">
        <a:xfrm>
          <a:off x="6248400" y="15097125"/>
          <a:ext cx="1047750" cy="4667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7</xdr:col>
      <xdr:colOff>285750</xdr:colOff>
      <xdr:row>71</xdr:row>
      <xdr:rowOff>66675</xdr:rowOff>
    </xdr:to>
    <xdr:pic>
      <xdr:nvPicPr>
        <xdr:cNvPr id="1093" name="Picture 69" descr="http://bilder.dabag.ch/web/110/42/42_6208_01.jpg"/>
        <xdr:cNvPicPr>
          <a:picLocks noChangeAspect="1" noChangeArrowheads="1"/>
        </xdr:cNvPicPr>
      </xdr:nvPicPr>
      <xdr:blipFill>
        <a:blip xmlns:r="http://schemas.openxmlformats.org/officeDocument/2006/relationships" r:link="rId55" cstate="print"/>
        <a:srcRect/>
        <a:stretch>
          <a:fillRect/>
        </a:stretch>
      </xdr:blipFill>
      <xdr:spPr bwMode="auto">
        <a:xfrm>
          <a:off x="6248400" y="15287625"/>
          <a:ext cx="1047750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topLeftCell="A7" workbookViewId="0">
      <selection activeCell="A11" sqref="A11"/>
    </sheetView>
  </sheetViews>
  <sheetFormatPr baseColWidth="10" defaultRowHeight="15"/>
  <cols>
    <col min="1" max="1" width="21.140625" customWidth="1"/>
    <col min="2" max="2" width="14" bestFit="1" customWidth="1"/>
    <col min="3" max="3" width="45.7109375" bestFit="1" customWidth="1"/>
    <col min="4" max="4" width="14.28515625" customWidth="1"/>
    <col min="5" max="5" width="5" customWidth="1"/>
    <col min="6" max="6" width="6.140625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</row>
    <row r="2" spans="1:7" ht="26.25">
      <c r="A2" s="2" t="str">
        <f>"10.2322.0110"</f>
        <v>10.2322.0110</v>
      </c>
      <c r="B2" s="1"/>
      <c r="C2" s="2" t="s">
        <v>6</v>
      </c>
      <c r="D2" s="2" t="str">
        <f>"3165140689786"</f>
        <v>3165140689786</v>
      </c>
      <c r="E2" s="1"/>
      <c r="F2" s="2">
        <v>1</v>
      </c>
      <c r="G2" s="1"/>
    </row>
    <row r="3" spans="1:7">
      <c r="A3" s="2" t="str">
        <f>"10.2507.0600"</f>
        <v>10.2507.0600</v>
      </c>
      <c r="B3" s="1"/>
      <c r="C3" s="2" t="s">
        <v>7</v>
      </c>
      <c r="D3" s="2" t="str">
        <f>"4026271030719"</f>
        <v>4026271030719</v>
      </c>
      <c r="E3" s="1"/>
      <c r="F3" s="2">
        <v>1</v>
      </c>
      <c r="G3" s="1"/>
    </row>
    <row r="4" spans="1:7">
      <c r="A4" s="2" t="str">
        <f>"10.2507.0800"</f>
        <v>10.2507.0800</v>
      </c>
      <c r="B4" s="1"/>
      <c r="C4" s="2" t="s">
        <v>8</v>
      </c>
      <c r="D4" s="2" t="str">
        <f>"4026271030757"</f>
        <v>4026271030757</v>
      </c>
      <c r="E4" s="1"/>
      <c r="F4" s="2">
        <v>1</v>
      </c>
      <c r="G4" s="1"/>
    </row>
    <row r="5" spans="1:7">
      <c r="A5" s="2" t="str">
        <f>"10.2507.1000"</f>
        <v>10.2507.1000</v>
      </c>
      <c r="B5" s="1"/>
      <c r="C5" s="2" t="s">
        <v>9</v>
      </c>
      <c r="D5" s="2" t="str">
        <f>"4026271030795"</f>
        <v>4026271030795</v>
      </c>
      <c r="E5" s="1"/>
      <c r="F5" s="2">
        <v>1</v>
      </c>
      <c r="G5" s="1"/>
    </row>
    <row r="6" spans="1:7" ht="26.25">
      <c r="A6" s="2" t="str">
        <f>"10.2642.2000"</f>
        <v>10.2642.2000</v>
      </c>
      <c r="B6" s="1"/>
      <c r="C6" s="2" t="s">
        <v>10</v>
      </c>
      <c r="D6" s="2" t="str">
        <f>"4026271012661"</f>
        <v>4026271012661</v>
      </c>
      <c r="E6" s="1"/>
      <c r="F6" s="2">
        <v>1</v>
      </c>
      <c r="G6" s="1"/>
    </row>
    <row r="7" spans="1:7">
      <c r="A7" s="2" t="str">
        <f>"10.2971.0100"</f>
        <v>10.2971.0100</v>
      </c>
      <c r="B7" s="1"/>
      <c r="C7" s="2" t="s">
        <v>11</v>
      </c>
      <c r="D7" s="2" t="str">
        <f>"3165140040914"</f>
        <v>3165140040914</v>
      </c>
      <c r="E7" s="1"/>
      <c r="F7" s="2">
        <v>1</v>
      </c>
      <c r="G7" s="1"/>
    </row>
    <row r="8" spans="1:7" ht="26.25">
      <c r="A8" s="2" t="str">
        <f>"10.4370.1650"</f>
        <v>10.4370.1650</v>
      </c>
      <c r="B8" s="1"/>
      <c r="C8" s="2" t="s">
        <v>12</v>
      </c>
      <c r="D8" s="2" t="str">
        <f>"4022835673163"</f>
        <v>4022835673163</v>
      </c>
      <c r="E8" s="1"/>
      <c r="F8" s="2">
        <v>1</v>
      </c>
      <c r="G8" s="1"/>
    </row>
    <row r="9" spans="1:7">
      <c r="A9" s="2" t="str">
        <f>"12.7120.08015"</f>
        <v>12.7120.08015</v>
      </c>
      <c r="B9" s="1"/>
      <c r="C9" s="2" t="s">
        <v>13</v>
      </c>
      <c r="D9" s="2" t="str">
        <f>"7611269065308"</f>
        <v>7611269065308</v>
      </c>
      <c r="E9" s="1"/>
      <c r="F9" s="2">
        <v>2</v>
      </c>
      <c r="G9" s="1"/>
    </row>
    <row r="10" spans="1:7">
      <c r="A10" s="2" t="str">
        <f>"13.3220.0210"</f>
        <v>13.3220.0210</v>
      </c>
      <c r="B10" s="1"/>
      <c r="C10" s="2" t="s">
        <v>14</v>
      </c>
      <c r="D10" s="2" t="str">
        <f>"7317841000018"</f>
        <v>7317841000018</v>
      </c>
      <c r="E10" s="1"/>
      <c r="F10" s="2">
        <v>1</v>
      </c>
      <c r="G10" s="1"/>
    </row>
    <row r="11" spans="1:7">
      <c r="A11" s="2" t="str">
        <f>"13.3785.1250"</f>
        <v>13.3785.1250</v>
      </c>
      <c r="B11" s="1"/>
      <c r="C11" s="2" t="s">
        <v>15</v>
      </c>
      <c r="D11" s="2" t="str">
        <f>"9002793304465"</f>
        <v>9002793304465</v>
      </c>
      <c r="E11" s="1"/>
      <c r="F11" s="2">
        <v>1</v>
      </c>
      <c r="G11" s="1"/>
    </row>
    <row r="12" spans="1:7">
      <c r="A12" s="2" t="str">
        <f>"13.3962.0250"</f>
        <v>13.3962.0250</v>
      </c>
      <c r="B12" s="1"/>
      <c r="C12" s="2" t="s">
        <v>16</v>
      </c>
      <c r="D12" s="2" t="str">
        <f>"7611269893475"</f>
        <v>7611269893475</v>
      </c>
      <c r="E12" s="1"/>
      <c r="F12" s="2">
        <v>1</v>
      </c>
      <c r="G12" s="1"/>
    </row>
    <row r="13" spans="1:7">
      <c r="A13" s="2" t="str">
        <f>"13.4010.0100"</f>
        <v>13.4010.0100</v>
      </c>
      <c r="B13" s="1"/>
      <c r="C13" s="2" t="s">
        <v>17</v>
      </c>
      <c r="D13" s="2" t="str">
        <f>"7640135564379"</f>
        <v>7640135564379</v>
      </c>
      <c r="E13" s="1"/>
      <c r="F13" s="2">
        <v>1</v>
      </c>
      <c r="G13" s="1"/>
    </row>
    <row r="14" spans="1:7" ht="26.25">
      <c r="A14" s="2" t="str">
        <f>"13.4100.0150"</f>
        <v>13.4100.0150</v>
      </c>
      <c r="B14" s="1"/>
      <c r="C14" s="2" t="s">
        <v>18</v>
      </c>
      <c r="D14" s="2" t="str">
        <f>"7610186452727"</f>
        <v>7610186452727</v>
      </c>
      <c r="E14" s="1"/>
      <c r="F14" s="2">
        <v>1</v>
      </c>
      <c r="G14" s="1"/>
    </row>
    <row r="15" spans="1:7">
      <c r="A15" s="2" t="str">
        <f>"13.4910.0300"</f>
        <v>13.4910.0300</v>
      </c>
      <c r="B15" s="1"/>
      <c r="C15" s="2" t="s">
        <v>19</v>
      </c>
      <c r="D15" s="2" t="str">
        <f>"7610929040815"</f>
        <v>7610929040815</v>
      </c>
      <c r="E15" s="1"/>
      <c r="F15" s="2">
        <v>1</v>
      </c>
      <c r="G15" s="1"/>
    </row>
    <row r="16" spans="1:7" ht="26.25">
      <c r="A16" s="2" t="str">
        <f>"13.4955.1520"</f>
        <v>13.4955.1520</v>
      </c>
      <c r="B16" s="1"/>
      <c r="C16" s="2" t="s">
        <v>20</v>
      </c>
      <c r="D16" s="2" t="str">
        <f>"7611750372113"</f>
        <v>7611750372113</v>
      </c>
      <c r="E16" s="1"/>
      <c r="F16" s="2">
        <v>1</v>
      </c>
      <c r="G16" s="1"/>
    </row>
    <row r="17" spans="1:7" ht="26.25">
      <c r="A17" s="2" t="str">
        <f>"13.4970.0100"</f>
        <v>13.4970.0100</v>
      </c>
      <c r="B17" s="1"/>
      <c r="C17" s="2" t="s">
        <v>21</v>
      </c>
      <c r="D17" s="2" t="str">
        <f>"0024721500069"</f>
        <v>0024721500069</v>
      </c>
      <c r="E17" s="1"/>
      <c r="F17" s="2">
        <v>1</v>
      </c>
      <c r="G17" s="1"/>
    </row>
    <row r="18" spans="1:7">
      <c r="A18" s="2" t="str">
        <f>"13.5106.0050"</f>
        <v>13.5106.0050</v>
      </c>
      <c r="B18" s="1"/>
      <c r="C18" s="2" t="s">
        <v>22</v>
      </c>
      <c r="D18" s="2" t="str">
        <f>"4007368040453"</f>
        <v>4007368040453</v>
      </c>
      <c r="E18" s="1"/>
      <c r="F18" s="2">
        <v>1</v>
      </c>
      <c r="G18" s="1"/>
    </row>
    <row r="19" spans="1:7">
      <c r="A19" s="2" t="str">
        <f>"14.1091.0300"</f>
        <v>14.1091.0300</v>
      </c>
      <c r="B19" s="1"/>
      <c r="C19" s="2" t="s">
        <v>23</v>
      </c>
      <c r="D19" s="2" t="str">
        <f>"7611269132567"</f>
        <v>7611269132567</v>
      </c>
      <c r="E19" s="1"/>
      <c r="F19" s="2">
        <v>1</v>
      </c>
      <c r="G19" s="1"/>
    </row>
    <row r="20" spans="1:7">
      <c r="A20" s="2" t="str">
        <f>"14.1270.0100"</f>
        <v>14.1270.0100</v>
      </c>
      <c r="B20" s="1"/>
      <c r="C20" s="2" t="s">
        <v>24</v>
      </c>
      <c r="D20" s="2" t="str">
        <f>"4975364060143"</f>
        <v>4975364060143</v>
      </c>
      <c r="E20" s="1"/>
      <c r="F20" s="2">
        <v>1</v>
      </c>
      <c r="G20" s="1"/>
    </row>
    <row r="21" spans="1:7">
      <c r="A21" s="2" t="str">
        <f>"14.1724.1002"</f>
        <v>14.1724.1002</v>
      </c>
      <c r="B21" s="1"/>
      <c r="C21" s="2" t="s">
        <v>25</v>
      </c>
      <c r="D21" s="2" t="str">
        <f>"4007220011393"</f>
        <v>4007220011393</v>
      </c>
      <c r="E21" s="1"/>
      <c r="F21" s="2">
        <v>1</v>
      </c>
      <c r="G21" s="1"/>
    </row>
    <row r="22" spans="1:7">
      <c r="A22" s="2" t="str">
        <f>"14.1811.2001"</f>
        <v>14.1811.2001</v>
      </c>
      <c r="B22" s="1"/>
      <c r="C22" s="2" t="s">
        <v>26</v>
      </c>
      <c r="D22" s="2" t="str">
        <f>"4007220541876"</f>
        <v>4007220541876</v>
      </c>
      <c r="E22" s="1"/>
      <c r="F22" s="2">
        <v>1</v>
      </c>
      <c r="G22" s="1"/>
    </row>
    <row r="23" spans="1:7">
      <c r="A23" s="2" t="str">
        <f>"14.1919.1922"</f>
        <v>14.1919.1922</v>
      </c>
      <c r="B23" s="1"/>
      <c r="C23" s="2" t="s">
        <v>27</v>
      </c>
      <c r="D23" s="2" t="str">
        <f>"4007220644836"</f>
        <v>4007220644836</v>
      </c>
      <c r="E23" s="1"/>
      <c r="F23" s="2">
        <v>1</v>
      </c>
      <c r="G23" s="1"/>
    </row>
    <row r="24" spans="1:7" ht="26.25">
      <c r="A24" s="2" t="str">
        <f>"14.2115.2002"</f>
        <v>14.2115.2002</v>
      </c>
      <c r="B24" s="1"/>
      <c r="C24" s="2" t="s">
        <v>28</v>
      </c>
      <c r="D24" s="2" t="str">
        <f>"4007220542194"</f>
        <v>4007220542194</v>
      </c>
      <c r="E24" s="1"/>
      <c r="F24" s="2">
        <v>1</v>
      </c>
      <c r="G24" s="1"/>
    </row>
    <row r="25" spans="1:7">
      <c r="A25" s="2" t="str">
        <f>"14.2500.1206"</f>
        <v>14.2500.1206</v>
      </c>
      <c r="B25" s="1"/>
      <c r="C25" s="2" t="s">
        <v>29</v>
      </c>
      <c r="D25" s="2" t="str">
        <f>"7311518029050"</f>
        <v>7311518029050</v>
      </c>
      <c r="E25" s="1"/>
      <c r="F25" s="2">
        <v>1</v>
      </c>
      <c r="G25" s="1"/>
    </row>
    <row r="26" spans="1:7">
      <c r="A26" s="2" t="str">
        <f>"14.4000.0100"</f>
        <v>14.4000.0100</v>
      </c>
      <c r="B26" s="1"/>
      <c r="C26" s="2" t="s">
        <v>30</v>
      </c>
      <c r="D26" s="2" t="str">
        <f>"4011131188464"</f>
        <v>4011131188464</v>
      </c>
      <c r="E26" s="1"/>
      <c r="F26" s="2">
        <v>1</v>
      </c>
      <c r="G26" s="1"/>
    </row>
    <row r="27" spans="1:7">
      <c r="A27" s="2" t="str">
        <f>"15.1520.0199"</f>
        <v>15.1520.0199</v>
      </c>
      <c r="B27" s="1"/>
      <c r="C27" s="2" t="s">
        <v>31</v>
      </c>
      <c r="D27" s="2" t="str">
        <f>""</f>
        <v/>
      </c>
      <c r="E27" s="1"/>
      <c r="F27" s="2">
        <v>1</v>
      </c>
      <c r="G27" s="1"/>
    </row>
    <row r="28" spans="1:7">
      <c r="A28" s="2" t="str">
        <f>"15.1561.0200"</f>
        <v>15.1561.0200</v>
      </c>
      <c r="B28" s="1"/>
      <c r="C28" s="2" t="s">
        <v>32</v>
      </c>
      <c r="D28" s="2" t="str">
        <f>"4050623105961"</f>
        <v>4050623105961</v>
      </c>
      <c r="E28" s="1"/>
      <c r="F28" s="2">
        <v>1</v>
      </c>
      <c r="G28" s="1"/>
    </row>
    <row r="29" spans="1:7" ht="26.25">
      <c r="A29" s="2" t="str">
        <f>"15.1850.0102"</f>
        <v>15.1850.0102</v>
      </c>
      <c r="B29" s="1"/>
      <c r="C29" s="2" t="s">
        <v>33</v>
      </c>
      <c r="D29" s="2" t="str">
        <f>"7610733078875"</f>
        <v>7610733078875</v>
      </c>
      <c r="E29" s="1"/>
      <c r="F29" s="2">
        <v>10</v>
      </c>
      <c r="G29" s="1"/>
    </row>
    <row r="30" spans="1:7" ht="26.25">
      <c r="A30" s="2" t="str">
        <f>"15.1850.0103"</f>
        <v>15.1850.0103</v>
      </c>
      <c r="B30" s="1"/>
      <c r="C30" s="2" t="s">
        <v>34</v>
      </c>
      <c r="D30" s="2" t="str">
        <f>"7610733078882"</f>
        <v>7610733078882</v>
      </c>
      <c r="E30" s="1"/>
      <c r="F30" s="2">
        <v>1</v>
      </c>
      <c r="G30" s="1"/>
    </row>
    <row r="31" spans="1:7" ht="26.25">
      <c r="A31" s="2" t="str">
        <f>"15.1850.0104"</f>
        <v>15.1850.0104</v>
      </c>
      <c r="B31" s="1"/>
      <c r="C31" s="2" t="s">
        <v>35</v>
      </c>
      <c r="D31" s="2" t="str">
        <f>"7610733078899"</f>
        <v>7610733078899</v>
      </c>
      <c r="E31" s="1"/>
      <c r="F31" s="2">
        <v>1</v>
      </c>
      <c r="G31" s="1"/>
    </row>
    <row r="32" spans="1:7" ht="26.25">
      <c r="A32" s="2" t="str">
        <f>"15.1850.0105"</f>
        <v>15.1850.0105</v>
      </c>
      <c r="B32" s="1"/>
      <c r="C32" s="2" t="s">
        <v>36</v>
      </c>
      <c r="D32" s="2" t="str">
        <f>"7610733078905"</f>
        <v>7610733078905</v>
      </c>
      <c r="E32" s="1"/>
      <c r="F32" s="2">
        <v>1</v>
      </c>
      <c r="G32" s="1"/>
    </row>
    <row r="33" spans="1:7" ht="26.25">
      <c r="A33" s="2" t="str">
        <f>"15.1850.0106"</f>
        <v>15.1850.0106</v>
      </c>
      <c r="B33" s="1"/>
      <c r="C33" s="2" t="s">
        <v>37</v>
      </c>
      <c r="D33" s="2" t="str">
        <f>"7610733078912"</f>
        <v>7610733078912</v>
      </c>
      <c r="E33" s="1"/>
      <c r="F33" s="2">
        <v>1</v>
      </c>
      <c r="G33" s="1"/>
    </row>
    <row r="34" spans="1:7" ht="26.25">
      <c r="A34" s="2" t="str">
        <f>"15.2130.1080"</f>
        <v>15.2130.1080</v>
      </c>
      <c r="B34" s="1"/>
      <c r="C34" s="2" t="s">
        <v>38</v>
      </c>
      <c r="D34" s="2" t="str">
        <f>"7610733079049"</f>
        <v>7610733079049</v>
      </c>
      <c r="E34" s="1"/>
      <c r="F34" s="2">
        <v>1</v>
      </c>
      <c r="G34" s="1"/>
    </row>
    <row r="35" spans="1:7" ht="26.25">
      <c r="A35" s="2" t="str">
        <f>"15.2130.2100"</f>
        <v>15.2130.2100</v>
      </c>
      <c r="B35" s="1"/>
      <c r="C35" s="2" t="s">
        <v>39</v>
      </c>
      <c r="D35" s="2" t="str">
        <f>"7610733079056"</f>
        <v>7610733079056</v>
      </c>
      <c r="E35" s="1"/>
      <c r="F35" s="2">
        <v>1</v>
      </c>
      <c r="G35" s="1"/>
    </row>
    <row r="36" spans="1:7">
      <c r="A36" s="2" t="str">
        <f>"15.2340.1050"</f>
        <v>15.2340.1050</v>
      </c>
      <c r="B36" s="1"/>
      <c r="C36" s="2" t="s">
        <v>40</v>
      </c>
      <c r="D36" s="2" t="str">
        <f>"7610733001347"</f>
        <v>7610733001347</v>
      </c>
      <c r="E36" s="1"/>
      <c r="F36" s="2">
        <v>1</v>
      </c>
      <c r="G36" s="1"/>
    </row>
    <row r="37" spans="1:7">
      <c r="A37" s="2" t="str">
        <f>"15.2496.0100"</f>
        <v>15.2496.0100</v>
      </c>
      <c r="B37" s="1"/>
      <c r="C37" s="2" t="s">
        <v>41</v>
      </c>
      <c r="D37" s="2" t="str">
        <f>"7610733078646"</f>
        <v>7610733078646</v>
      </c>
      <c r="E37" s="1"/>
      <c r="F37" s="2">
        <v>1</v>
      </c>
      <c r="G37" s="1"/>
    </row>
    <row r="38" spans="1:7">
      <c r="A38" s="2" t="str">
        <f>"15.2662.0100"</f>
        <v>15.2662.0100</v>
      </c>
      <c r="B38" s="1"/>
      <c r="C38" s="2" t="s">
        <v>42</v>
      </c>
      <c r="D38" s="2" t="str">
        <f>"7610733077151"</f>
        <v>7610733077151</v>
      </c>
      <c r="E38" s="1"/>
      <c r="F38" s="2">
        <v>1</v>
      </c>
      <c r="G38" s="1"/>
    </row>
    <row r="39" spans="1:7">
      <c r="A39" s="2" t="str">
        <f>"15.2805.0015"</f>
        <v>15.2805.0015</v>
      </c>
      <c r="B39" s="1"/>
      <c r="C39" s="2" t="s">
        <v>43</v>
      </c>
      <c r="D39" s="2" t="str">
        <f>"7610733079230"</f>
        <v>7610733079230</v>
      </c>
      <c r="E39" s="1"/>
      <c r="F39" s="2">
        <v>1</v>
      </c>
      <c r="G39" s="1"/>
    </row>
    <row r="40" spans="1:7">
      <c r="A40" s="2" t="str">
        <f>"15.2805.0020"</f>
        <v>15.2805.0020</v>
      </c>
      <c r="B40" s="1"/>
      <c r="C40" s="2" t="s">
        <v>44</v>
      </c>
      <c r="D40" s="2" t="str">
        <f>"7610733079247"</f>
        <v>7610733079247</v>
      </c>
      <c r="E40" s="1"/>
      <c r="F40" s="2">
        <v>1</v>
      </c>
      <c r="G40" s="1"/>
    </row>
    <row r="41" spans="1:7">
      <c r="A41" s="2" t="str">
        <f>"15.2805.0025"</f>
        <v>15.2805.0025</v>
      </c>
      <c r="B41" s="1"/>
      <c r="C41" s="2" t="s">
        <v>45</v>
      </c>
      <c r="D41" s="2" t="str">
        <f>"7610733079254"</f>
        <v>7610733079254</v>
      </c>
      <c r="E41" s="1"/>
      <c r="F41" s="2">
        <v>1</v>
      </c>
      <c r="G41" s="1"/>
    </row>
    <row r="42" spans="1:7">
      <c r="A42" s="2" t="str">
        <f>"15.2805.0030"</f>
        <v>15.2805.0030</v>
      </c>
      <c r="B42" s="1"/>
      <c r="C42" s="2" t="s">
        <v>46</v>
      </c>
      <c r="D42" s="2" t="str">
        <f>"7610733079278"</f>
        <v>7610733079278</v>
      </c>
      <c r="E42" s="1"/>
      <c r="F42" s="2">
        <v>1</v>
      </c>
      <c r="G42" s="1"/>
    </row>
    <row r="43" spans="1:7">
      <c r="A43" s="2" t="str">
        <f>"15.2805.0040"</f>
        <v>15.2805.0040</v>
      </c>
      <c r="B43" s="1"/>
      <c r="C43" s="2" t="s">
        <v>47</v>
      </c>
      <c r="D43" s="2" t="str">
        <f>"7610733079285"</f>
        <v>7610733079285</v>
      </c>
      <c r="E43" s="1"/>
      <c r="F43" s="2">
        <v>1</v>
      </c>
      <c r="G43" s="1"/>
    </row>
    <row r="44" spans="1:7">
      <c r="A44" s="2" t="str">
        <f>"15.2990.0080"</f>
        <v>15.2990.0080</v>
      </c>
      <c r="B44" s="1"/>
      <c r="C44" s="2" t="s">
        <v>48</v>
      </c>
      <c r="D44" s="2" t="str">
        <f>"7612206007368"</f>
        <v>7612206007368</v>
      </c>
      <c r="E44" s="1"/>
      <c r="F44" s="2">
        <v>1</v>
      </c>
      <c r="G44" s="1"/>
    </row>
    <row r="45" spans="1:7">
      <c r="A45" s="2" t="str">
        <f>"16.1020.0100"</f>
        <v>16.1020.0100</v>
      </c>
      <c r="B45" s="1"/>
      <c r="C45" s="2" t="s">
        <v>49</v>
      </c>
      <c r="D45" s="2" t="str">
        <f>"4904011010309"</f>
        <v>4904011010309</v>
      </c>
      <c r="E45" s="1"/>
      <c r="F45" s="2">
        <v>1</v>
      </c>
      <c r="G45" s="1"/>
    </row>
    <row r="46" spans="1:7">
      <c r="A46" s="2" t="str">
        <f>"16.2200.0225"</f>
        <v>16.2200.0225</v>
      </c>
      <c r="B46" s="1"/>
      <c r="C46" s="2" t="s">
        <v>50</v>
      </c>
      <c r="D46" s="2" t="str">
        <f>"4003773013150"</f>
        <v>4003773013150</v>
      </c>
      <c r="E46" s="1"/>
      <c r="F46" s="2">
        <v>1</v>
      </c>
      <c r="G46" s="1"/>
    </row>
    <row r="47" spans="1:7">
      <c r="A47" s="2" t="str">
        <f>"16.2605.0180"</f>
        <v>16.2605.0180</v>
      </c>
      <c r="B47" s="1"/>
      <c r="C47" s="2" t="s">
        <v>51</v>
      </c>
      <c r="D47" s="2" t="str">
        <f>"4003773034933"</f>
        <v>4003773034933</v>
      </c>
      <c r="E47" s="1"/>
      <c r="F47" s="2">
        <v>1</v>
      </c>
      <c r="G47" s="1"/>
    </row>
    <row r="48" spans="1:7">
      <c r="A48" s="2" t="str">
        <f>"16.3080.0250"</f>
        <v>16.3080.0250</v>
      </c>
      <c r="B48" s="1"/>
      <c r="C48" s="2" t="s">
        <v>52</v>
      </c>
      <c r="D48" s="2" t="str">
        <f>"4003773022992"</f>
        <v>4003773022992</v>
      </c>
      <c r="E48" s="1"/>
      <c r="F48" s="2">
        <v>1</v>
      </c>
      <c r="G48" s="1"/>
    </row>
    <row r="49" spans="1:7">
      <c r="A49" s="2" t="str">
        <f>"16.5050.0025"</f>
        <v>16.5050.0025</v>
      </c>
      <c r="B49" s="1"/>
      <c r="C49" s="2" t="s">
        <v>53</v>
      </c>
      <c r="D49" s="2" t="str">
        <f>"4016671005073"</f>
        <v>4016671005073</v>
      </c>
      <c r="E49" s="1"/>
      <c r="F49" s="2">
        <v>1</v>
      </c>
      <c r="G49" s="1"/>
    </row>
    <row r="50" spans="1:7" ht="26.25">
      <c r="A50" s="2" t="str">
        <f>"16.5250.3032"</f>
        <v>16.5250.3032</v>
      </c>
      <c r="B50" s="1"/>
      <c r="C50" s="2" t="s">
        <v>54</v>
      </c>
      <c r="D50" s="2" t="str">
        <f>"7610733003662"</f>
        <v>7610733003662</v>
      </c>
      <c r="E50" s="1"/>
      <c r="F50" s="2">
        <v>1</v>
      </c>
      <c r="G50" s="1"/>
    </row>
    <row r="51" spans="1:7">
      <c r="A51" s="2" t="str">
        <f>"16.6000.0012"</f>
        <v>16.6000.0012</v>
      </c>
      <c r="B51" s="1"/>
      <c r="C51" s="2" t="s">
        <v>55</v>
      </c>
      <c r="D51" s="2" t="str">
        <f>"7610733005727"</f>
        <v>7610733005727</v>
      </c>
      <c r="E51" s="1"/>
      <c r="F51" s="2">
        <v>1</v>
      </c>
      <c r="G51" s="1"/>
    </row>
    <row r="52" spans="1:7">
      <c r="A52" s="2" t="str">
        <f>"16.6100.0020"</f>
        <v>16.6100.0020</v>
      </c>
      <c r="B52" s="1"/>
      <c r="C52" s="2" t="s">
        <v>56</v>
      </c>
      <c r="D52" s="2" t="str">
        <f>"7610733004959"</f>
        <v>7610733004959</v>
      </c>
      <c r="E52" s="1"/>
      <c r="F52" s="2">
        <v>1</v>
      </c>
      <c r="G52" s="1"/>
    </row>
    <row r="53" spans="1:7">
      <c r="A53" s="2" t="str">
        <f>"16.6180.0030"</f>
        <v>16.6180.0030</v>
      </c>
      <c r="B53" s="1"/>
      <c r="C53" s="2" t="s">
        <v>57</v>
      </c>
      <c r="D53" s="2" t="str">
        <f>"7610733004737"</f>
        <v>7610733004737</v>
      </c>
      <c r="E53" s="1"/>
      <c r="F53" s="2">
        <v>1</v>
      </c>
      <c r="G53" s="1"/>
    </row>
    <row r="54" spans="1:7">
      <c r="A54" s="2" t="str">
        <f>"16.6500.0002"</f>
        <v>16.6500.0002</v>
      </c>
      <c r="B54" s="1"/>
      <c r="C54" s="2" t="s">
        <v>58</v>
      </c>
      <c r="D54" s="2" t="str">
        <f>"7610733004607"</f>
        <v>7610733004607</v>
      </c>
      <c r="E54" s="1"/>
      <c r="F54" s="2">
        <v>1</v>
      </c>
      <c r="G54" s="1"/>
    </row>
    <row r="55" spans="1:7">
      <c r="A55" s="2" t="str">
        <f>"16.6850.7080"</f>
        <v>16.6850.7080</v>
      </c>
      <c r="B55" s="1"/>
      <c r="C55" s="2" t="s">
        <v>59</v>
      </c>
      <c r="D55" s="2" t="str">
        <f>"7610733004478"</f>
        <v>7610733004478</v>
      </c>
      <c r="E55" s="1"/>
      <c r="F55" s="2">
        <v>1</v>
      </c>
      <c r="G55" s="1"/>
    </row>
    <row r="56" spans="1:7">
      <c r="A56" s="2" t="str">
        <f>"19.1080.0110"</f>
        <v>19.1080.0110</v>
      </c>
      <c r="B56" s="1"/>
      <c r="C56" s="2" t="s">
        <v>60</v>
      </c>
      <c r="D56" s="2" t="str">
        <f>"7612101082545"</f>
        <v>7612101082545</v>
      </c>
      <c r="E56" s="1"/>
      <c r="F56" s="2">
        <v>1</v>
      </c>
      <c r="G56" s="1"/>
    </row>
    <row r="57" spans="1:7">
      <c r="A57" s="2" t="str">
        <f>"19.1088.0100"</f>
        <v>19.1088.0100</v>
      </c>
      <c r="B57" s="1"/>
      <c r="C57" s="2" t="s">
        <v>61</v>
      </c>
      <c r="D57" s="2" t="str">
        <f>"7612101061427"</f>
        <v>7612101061427</v>
      </c>
      <c r="E57" s="1"/>
      <c r="F57" s="2">
        <v>1</v>
      </c>
      <c r="G57" s="1"/>
    </row>
    <row r="58" spans="1:7">
      <c r="A58" s="2" t="str">
        <f>"19.2100.0008"</f>
        <v>19.2100.0008</v>
      </c>
      <c r="B58" s="1"/>
      <c r="C58" s="2" t="s">
        <v>62</v>
      </c>
      <c r="D58" s="2" t="str">
        <f>"7314150025435"</f>
        <v>7314150025435</v>
      </c>
      <c r="E58" s="1"/>
      <c r="F58" s="2">
        <v>1</v>
      </c>
      <c r="G58" s="1"/>
    </row>
    <row r="59" spans="1:7">
      <c r="A59" s="2" t="str">
        <f>"19.2100.0020"</f>
        <v>19.2100.0020</v>
      </c>
      <c r="B59" s="1"/>
      <c r="C59" s="2" t="s">
        <v>63</v>
      </c>
      <c r="D59" s="2" t="str">
        <f>"7314150025497"</f>
        <v>7314150025497</v>
      </c>
      <c r="E59" s="1"/>
      <c r="F59" s="2">
        <v>1</v>
      </c>
      <c r="G59" s="1"/>
    </row>
    <row r="60" spans="1:7">
      <c r="A60" s="2" t="str">
        <f>"19.2100.0025"</f>
        <v>19.2100.0025</v>
      </c>
      <c r="B60" s="1"/>
      <c r="C60" s="2" t="s">
        <v>64</v>
      </c>
      <c r="D60" s="2" t="str">
        <f>"7314150025510"</f>
        <v>7314150025510</v>
      </c>
      <c r="E60" s="1"/>
      <c r="F60" s="2">
        <v>1</v>
      </c>
      <c r="G60" s="1"/>
    </row>
    <row r="61" spans="1:7">
      <c r="A61" s="2" t="str">
        <f>"19.2120.0030"</f>
        <v>19.2120.0030</v>
      </c>
      <c r="B61" s="1"/>
      <c r="C61" s="2" t="s">
        <v>65</v>
      </c>
      <c r="D61" s="2" t="str">
        <f>"7610929000116"</f>
        <v>7610929000116</v>
      </c>
      <c r="E61" s="1"/>
      <c r="F61" s="2">
        <v>1</v>
      </c>
      <c r="G61" s="1"/>
    </row>
    <row r="62" spans="1:7">
      <c r="A62" s="2" t="str">
        <f>"19.2400.0250"</f>
        <v>19.2400.0250</v>
      </c>
      <c r="B62" s="1"/>
      <c r="C62" s="2" t="s">
        <v>66</v>
      </c>
      <c r="D62" s="2" t="str">
        <f>"4033004401258"</f>
        <v>4033004401258</v>
      </c>
      <c r="E62" s="1"/>
      <c r="F62" s="2">
        <v>1</v>
      </c>
      <c r="G62" s="1"/>
    </row>
    <row r="63" spans="1:7">
      <c r="A63" s="2" t="str">
        <f>"20.1010.0050"</f>
        <v>20.1010.0050</v>
      </c>
      <c r="B63" s="1"/>
      <c r="C63" s="2" t="s">
        <v>67</v>
      </c>
      <c r="D63" s="2" t="str">
        <f>"7610929052719"</f>
        <v>7610929052719</v>
      </c>
      <c r="E63" s="1"/>
      <c r="F63" s="2">
        <v>1</v>
      </c>
      <c r="G63" s="1"/>
    </row>
    <row r="64" spans="1:7">
      <c r="A64" s="2" t="str">
        <f>"20.2850.1425"</f>
        <v>20.2850.1425</v>
      </c>
      <c r="B64" s="1"/>
      <c r="C64" s="2" t="s">
        <v>68</v>
      </c>
      <c r="D64" s="2" t="str">
        <f>"3119760107045"</f>
        <v>3119760107045</v>
      </c>
      <c r="E64" s="1"/>
      <c r="F64" s="2">
        <v>1</v>
      </c>
      <c r="G64" s="1"/>
    </row>
    <row r="65" spans="1:7">
      <c r="A65" s="2" t="str">
        <f>"20.2850.1426"</f>
        <v>20.2850.1426</v>
      </c>
      <c r="B65" s="1"/>
      <c r="C65" s="2" t="s">
        <v>69</v>
      </c>
      <c r="D65" s="2" t="str">
        <f>"3119760108141"</f>
        <v>3119760108141</v>
      </c>
      <c r="E65" s="1"/>
      <c r="F65" s="2">
        <v>1</v>
      </c>
      <c r="G65" s="1"/>
    </row>
    <row r="66" spans="1:7">
      <c r="A66" s="2" t="str">
        <f>"20.3150.0800"</f>
        <v>20.3150.0800</v>
      </c>
      <c r="B66" s="1"/>
      <c r="C66" s="2" t="s">
        <v>70</v>
      </c>
      <c r="D66" s="2" t="str">
        <f>"7610929001472"</f>
        <v>7610929001472</v>
      </c>
      <c r="E66" s="1"/>
      <c r="F66" s="2">
        <v>1</v>
      </c>
      <c r="G66" s="1"/>
    </row>
    <row r="67" spans="1:7">
      <c r="A67" s="2" t="str">
        <f>"20.5665.0370"</f>
        <v>20.5665.0370</v>
      </c>
      <c r="B67" s="1"/>
      <c r="C67" s="2" t="s">
        <v>71</v>
      </c>
      <c r="D67" s="2" t="str">
        <f>"0051218000054"</f>
        <v>0051218000054</v>
      </c>
      <c r="E67" s="1"/>
      <c r="F67" s="2">
        <v>1</v>
      </c>
      <c r="G67" s="1"/>
    </row>
    <row r="68" spans="1:7">
      <c r="A68" s="2" t="str">
        <f>"25.3752.0025"</f>
        <v>25.3752.0025</v>
      </c>
      <c r="B68" s="1"/>
      <c r="C68" s="2" t="s">
        <v>72</v>
      </c>
      <c r="D68" s="2" t="str">
        <f>"5032227415027"</f>
        <v>5032227415027</v>
      </c>
      <c r="E68" s="1"/>
      <c r="F68" s="2">
        <v>1</v>
      </c>
      <c r="G68" s="1"/>
    </row>
    <row r="69" spans="1:7">
      <c r="A69" s="2" t="str">
        <f>"25.6510.0100"</f>
        <v>25.6510.0100</v>
      </c>
      <c r="B69" s="1"/>
      <c r="C69" s="2" t="s">
        <v>73</v>
      </c>
      <c r="D69" s="2" t="str">
        <f>"7612260018225"</f>
        <v>7612260018225</v>
      </c>
      <c r="E69" s="1"/>
      <c r="F69" s="2">
        <v>1</v>
      </c>
      <c r="G69" s="1"/>
    </row>
    <row r="70" spans="1:7">
      <c r="A70" s="2" t="str">
        <f>"42.6208.0002"</f>
        <v>42.6208.0002</v>
      </c>
      <c r="B70" s="1"/>
      <c r="C70" s="2" t="s">
        <v>74</v>
      </c>
      <c r="D70" s="2" t="str">
        <f>""</f>
        <v/>
      </c>
      <c r="E70" s="1"/>
      <c r="F70" s="2">
        <v>1</v>
      </c>
      <c r="G70" s="1"/>
    </row>
  </sheetData>
  <pageMargins left="0.78740157499999996" right="0.78740157499999996" top="0.984251969" bottom="0.984251969" header="0.4921259845" footer="0.492125984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favoriten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desk1</dc:creator>
  <cp:lastModifiedBy>marcminnig</cp:lastModifiedBy>
  <dcterms:created xsi:type="dcterms:W3CDTF">2016-12-07T10:08:14Z</dcterms:created>
  <dcterms:modified xsi:type="dcterms:W3CDTF">2016-12-07T10:08:14Z</dcterms:modified>
</cp:coreProperties>
</file>